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7935" firstSheet="6" activeTab="6"/>
  </bookViews>
  <sheets>
    <sheet name="Начало" sheetId="1" r:id="rId1"/>
    <sheet name="Витамины" sheetId="2" r:id="rId2"/>
    <sheet name="Выручка валюта" sheetId="3" r:id="rId3"/>
    <sheet name="Потребность" sheetId="4" r:id="rId4"/>
    <sheet name="Фактически" sheetId="5" r:id="rId5"/>
    <sheet name="Разница" sheetId="6" r:id="rId6"/>
    <sheet name="Диаграмма по таблице" sheetId="14" r:id="rId7"/>
    <sheet name="Таблица умножения" sheetId="7" r:id="rId8"/>
    <sheet name="Табель" sheetId="8" r:id="rId9"/>
    <sheet name="Конфеты" sheetId="9" r:id="rId10"/>
    <sheet name="Оплата за обучение" sheetId="10" r:id="rId11"/>
    <sheet name="Постановка задачи" sheetId="15" r:id="rId12"/>
    <sheet name="Зачет" sheetId="16" r:id="rId13"/>
    <sheet name="Зачетная оценка" sheetId="17" r:id="rId14"/>
  </sheets>
  <calcPr calcId="124519"/>
</workbook>
</file>

<file path=xl/calcChain.xml><?xml version="1.0" encoding="utf-8"?>
<calcChain xmlns="http://schemas.openxmlformats.org/spreadsheetml/2006/main">
  <c r="C4" i="15"/>
  <c r="C3"/>
  <c r="J7" i="17"/>
  <c r="J6"/>
  <c r="J5"/>
  <c r="J4"/>
  <c r="E7" i="16"/>
  <c r="E8"/>
  <c r="E9"/>
  <c r="E10"/>
  <c r="E11"/>
  <c r="E12"/>
  <c r="E13"/>
  <c r="E14"/>
  <c r="E15"/>
  <c r="E16"/>
  <c r="E6"/>
  <c r="D7"/>
  <c r="D8"/>
  <c r="D9"/>
  <c r="D10"/>
  <c r="D11"/>
  <c r="D12"/>
  <c r="D13"/>
  <c r="D14"/>
  <c r="D15"/>
  <c r="D16"/>
  <c r="D6"/>
  <c r="C17"/>
  <c r="D17"/>
  <c r="F9" i="10"/>
  <c r="F10"/>
  <c r="F11"/>
  <c r="F8"/>
  <c r="E9"/>
  <c r="E10"/>
  <c r="E11"/>
  <c r="E8"/>
  <c r="D9"/>
  <c r="D10"/>
  <c r="D11"/>
  <c r="D8"/>
  <c r="C9"/>
  <c r="C10"/>
  <c r="C11"/>
  <c r="C8"/>
  <c r="R5" i="8"/>
  <c r="R6"/>
  <c r="R7"/>
  <c r="R4"/>
  <c r="T5"/>
  <c r="T6"/>
  <c r="T7"/>
  <c r="T4"/>
  <c r="S5"/>
  <c r="S6"/>
  <c r="S7"/>
  <c r="S4"/>
  <c r="G11" i="9"/>
  <c r="H5"/>
  <c r="H6"/>
  <c r="H7"/>
  <c r="H8"/>
  <c r="H9"/>
  <c r="H10"/>
  <c r="I5"/>
  <c r="I6"/>
  <c r="I7"/>
  <c r="I8"/>
  <c r="I9"/>
  <c r="I10"/>
  <c r="I4"/>
  <c r="H4"/>
  <c r="G5"/>
  <c r="G6"/>
  <c r="G7"/>
  <c r="G8"/>
  <c r="G9"/>
  <c r="G10"/>
  <c r="G4"/>
  <c r="J4" i="7"/>
  <c r="J5"/>
  <c r="J6"/>
  <c r="J7"/>
  <c r="J8"/>
  <c r="J9"/>
  <c r="J10"/>
  <c r="J3"/>
  <c r="I4"/>
  <c r="I5"/>
  <c r="I6"/>
  <c r="I7"/>
  <c r="I8"/>
  <c r="I9"/>
  <c r="I10"/>
  <c r="I3"/>
  <c r="H4"/>
  <c r="H5"/>
  <c r="H6"/>
  <c r="H7"/>
  <c r="H8"/>
  <c r="H9"/>
  <c r="H10"/>
  <c r="H3"/>
  <c r="G4"/>
  <c r="G5"/>
  <c r="G6"/>
  <c r="G7"/>
  <c r="G8"/>
  <c r="G9"/>
  <c r="G10"/>
  <c r="G3"/>
  <c r="F4"/>
  <c r="F5"/>
  <c r="F6"/>
  <c r="F7"/>
  <c r="F8"/>
  <c r="F9"/>
  <c r="F10"/>
  <c r="F3"/>
  <c r="E4"/>
  <c r="E5"/>
  <c r="E6"/>
  <c r="E7"/>
  <c r="E8"/>
  <c r="E9"/>
  <c r="E10"/>
  <c r="E3"/>
  <c r="D4"/>
  <c r="D5"/>
  <c r="D6"/>
  <c r="D7"/>
  <c r="D8"/>
  <c r="D9"/>
  <c r="D10"/>
  <c r="D3"/>
  <c r="C10"/>
  <c r="C4"/>
  <c r="C5"/>
  <c r="C6"/>
  <c r="C7"/>
  <c r="C8"/>
  <c r="C9"/>
  <c r="C3"/>
  <c r="K16" i="5"/>
  <c r="K6"/>
  <c r="K7"/>
  <c r="K8"/>
  <c r="K9"/>
  <c r="K10"/>
  <c r="K11"/>
  <c r="K12"/>
  <c r="K13"/>
  <c r="K14"/>
  <c r="K15"/>
  <c r="K5"/>
  <c r="E17" i="16" l="1"/>
  <c r="E6" i="6"/>
  <c r="E7"/>
  <c r="E8"/>
  <c r="E9"/>
  <c r="E10"/>
  <c r="E11"/>
  <c r="E12"/>
  <c r="E13"/>
  <c r="E14"/>
  <c r="E15"/>
  <c r="E5"/>
  <c r="D6"/>
  <c r="D7"/>
  <c r="D8"/>
  <c r="D9"/>
  <c r="D10"/>
  <c r="D11"/>
  <c r="D12"/>
  <c r="D13"/>
  <c r="D14"/>
  <c r="D15"/>
  <c r="D5"/>
  <c r="C6"/>
  <c r="C7"/>
  <c r="C8"/>
  <c r="C9"/>
  <c r="C10"/>
  <c r="C11"/>
  <c r="C12"/>
  <c r="C13"/>
  <c r="C14"/>
  <c r="C15"/>
  <c r="C5"/>
  <c r="H5" i="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J16"/>
  <c r="I4"/>
  <c r="J4"/>
  <c r="K4"/>
  <c r="H4"/>
  <c r="F11" i="3"/>
  <c r="E11"/>
  <c r="F7"/>
  <c r="F8"/>
  <c r="F9"/>
  <c r="F10"/>
  <c r="F6"/>
  <c r="E7"/>
  <c r="E8"/>
  <c r="E9"/>
  <c r="E10"/>
  <c r="E6"/>
  <c r="E6" i="4"/>
  <c r="E7"/>
  <c r="E8"/>
  <c r="E9"/>
  <c r="E10"/>
  <c r="E11"/>
  <c r="E12"/>
  <c r="E13"/>
  <c r="E14"/>
  <c r="E15"/>
  <c r="E16" i="6"/>
  <c r="E15" i="5"/>
  <c r="E14"/>
  <c r="E13"/>
  <c r="E12"/>
  <c r="E11"/>
  <c r="E10"/>
  <c r="E9"/>
  <c r="E8"/>
  <c r="E7"/>
  <c r="E6"/>
  <c r="E5"/>
  <c r="E16" i="4"/>
  <c r="E5"/>
  <c r="D11" i="3"/>
  <c r="F11" i="2"/>
  <c r="C11"/>
  <c r="H8"/>
  <c r="H9"/>
  <c r="H10"/>
  <c r="H7"/>
  <c r="G8"/>
  <c r="G9"/>
  <c r="G10"/>
  <c r="G7"/>
  <c r="F8"/>
  <c r="F9"/>
  <c r="F10"/>
  <c r="F7"/>
  <c r="F3" i="1"/>
  <c r="F4"/>
  <c r="F5"/>
  <c r="F7"/>
  <c r="F6"/>
  <c r="G6" s="1"/>
  <c r="G7"/>
  <c r="G5"/>
  <c r="G4"/>
  <c r="G3"/>
  <c r="E4"/>
  <c r="E5"/>
  <c r="E6"/>
  <c r="E7"/>
  <c r="E3"/>
  <c r="D4"/>
  <c r="D5"/>
  <c r="D6"/>
  <c r="D7"/>
  <c r="D3"/>
  <c r="C7"/>
  <c r="C6"/>
  <c r="C5"/>
  <c r="C4"/>
  <c r="C3"/>
  <c r="E16" i="5" l="1"/>
  <c r="G8" i="1"/>
</calcChain>
</file>

<file path=xl/sharedStrings.xml><?xml version="1.0" encoding="utf-8"?>
<sst xmlns="http://schemas.openxmlformats.org/spreadsheetml/2006/main" count="198" uniqueCount="122">
  <si>
    <t xml:space="preserve">Фамилия </t>
  </si>
  <si>
    <t>Оклад</t>
  </si>
  <si>
    <t xml:space="preserve"> Премия 25%</t>
  </si>
  <si>
    <t>Уральские 15%</t>
  </si>
  <si>
    <t>Начисление</t>
  </si>
  <si>
    <t>Налог 13%</t>
  </si>
  <si>
    <t>Итого</t>
  </si>
  <si>
    <t>Иванов</t>
  </si>
  <si>
    <t>Петров</t>
  </si>
  <si>
    <t>Сидоров</t>
  </si>
  <si>
    <t>Васин</t>
  </si>
  <si>
    <t>Савельев</t>
  </si>
  <si>
    <t>Итого по кассе</t>
  </si>
  <si>
    <t>Зарплата</t>
  </si>
  <si>
    <t>Содержание Витаминов в плодах</t>
  </si>
  <si>
    <t>Витамины</t>
  </si>
  <si>
    <t>В 100 г</t>
  </si>
  <si>
    <t>В 1000 г</t>
  </si>
  <si>
    <t xml:space="preserve">Наименование </t>
  </si>
  <si>
    <t>Сливы</t>
  </si>
  <si>
    <t>Наименование</t>
  </si>
  <si>
    <t>А</t>
  </si>
  <si>
    <t>В</t>
  </si>
  <si>
    <t>В1</t>
  </si>
  <si>
    <t>С</t>
  </si>
  <si>
    <t>Апельсины</t>
  </si>
  <si>
    <t>Абрикосы</t>
  </si>
  <si>
    <t>Яблоки</t>
  </si>
  <si>
    <t>Магазины</t>
  </si>
  <si>
    <t>Орион</t>
  </si>
  <si>
    <t>Ариэль</t>
  </si>
  <si>
    <t>Айсберг</t>
  </si>
  <si>
    <t>Аэлита</t>
  </si>
  <si>
    <t>Артур</t>
  </si>
  <si>
    <t>Выручка в руб.</t>
  </si>
  <si>
    <t>Выручка в $ US</t>
  </si>
  <si>
    <t>Выручка в Евро</t>
  </si>
  <si>
    <t xml:space="preserve">Курс $ </t>
  </si>
  <si>
    <t>Курс Евро</t>
  </si>
  <si>
    <t>Дневная выручка валютном исчеслении</t>
  </si>
  <si>
    <t>Потребность в канцтоварах на 1 квартал 2003 г</t>
  </si>
  <si>
    <t>ручки</t>
  </si>
  <si>
    <t>карандаши</t>
  </si>
  <si>
    <t>скрепки</t>
  </si>
  <si>
    <t>клей</t>
  </si>
  <si>
    <t>ножницы</t>
  </si>
  <si>
    <t>степлер</t>
  </si>
  <si>
    <t>скобы для степлера</t>
  </si>
  <si>
    <t>резинки</t>
  </si>
  <si>
    <t xml:space="preserve">бумага </t>
  </si>
  <si>
    <t>дырокол</t>
  </si>
  <si>
    <t>папки</t>
  </si>
  <si>
    <t>количество</t>
  </si>
  <si>
    <t>Цена</t>
  </si>
  <si>
    <t>Сумма</t>
  </si>
  <si>
    <t>Фактически потрачено</t>
  </si>
  <si>
    <t>Разница по канцтоварам</t>
  </si>
  <si>
    <t>Потребность</t>
  </si>
  <si>
    <t>Фактически</t>
  </si>
  <si>
    <t>Разница</t>
  </si>
  <si>
    <t>ИТОГО</t>
  </si>
  <si>
    <t>Табель посещаемости</t>
  </si>
  <si>
    <t>Ф.И.О</t>
  </si>
  <si>
    <t>рабочих дней</t>
  </si>
  <si>
    <t>больничных</t>
  </si>
  <si>
    <t>не посещал</t>
  </si>
  <si>
    <t>Андреев</t>
  </si>
  <si>
    <t>б</t>
  </si>
  <si>
    <t>н</t>
  </si>
  <si>
    <t>Выручка за 1 квартал</t>
  </si>
  <si>
    <t>выручка</t>
  </si>
  <si>
    <t>Январь</t>
  </si>
  <si>
    <t>Февраль</t>
  </si>
  <si>
    <t>Март</t>
  </si>
  <si>
    <t>Аленка</t>
  </si>
  <si>
    <t>Вдохновение</t>
  </si>
  <si>
    <t>Совершенство</t>
  </si>
  <si>
    <t xml:space="preserve">Сударушка </t>
  </si>
  <si>
    <t>Путешествие</t>
  </si>
  <si>
    <t>Бабаевский</t>
  </si>
  <si>
    <t>Российский</t>
  </si>
  <si>
    <t>Итого за квартал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</si>
  <si>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</si>
  <si>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</si>
  <si>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</si>
  <si>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</si>
  <si>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количество больничных дней</t>
  </si>
  <si>
    <t>Оплата за количество рабочих дней</t>
  </si>
  <si>
    <t>Удержанл за количество пропусков</t>
  </si>
  <si>
    <t>Итого к оплате</t>
  </si>
  <si>
    <t>Основание</t>
  </si>
  <si>
    <t>Число</t>
  </si>
  <si>
    <t>LOG</t>
  </si>
  <si>
    <t>SIN(LOG)</t>
  </si>
  <si>
    <t>COS(LOG)</t>
  </si>
  <si>
    <t>CTG*TG</t>
  </si>
  <si>
    <t>значение</t>
  </si>
  <si>
    <t>CTG=COS/SIN</t>
  </si>
  <si>
    <t>TG=SIN/COS</t>
  </si>
  <si>
    <t>верно</t>
  </si>
  <si>
    <t>Внимание!</t>
  </si>
  <si>
    <t>Наименование товара</t>
  </si>
  <si>
    <t>Стоимость со скидкой 12%</t>
  </si>
  <si>
    <t>Стоимость со скидкой 24%</t>
  </si>
  <si>
    <t>Телевизор</t>
  </si>
  <si>
    <t>Телефон</t>
  </si>
  <si>
    <t>Фен</t>
  </si>
  <si>
    <t xml:space="preserve">Холодильник </t>
  </si>
  <si>
    <t>СВЧ</t>
  </si>
  <si>
    <t>Кофеварка</t>
  </si>
  <si>
    <t>Миксер</t>
  </si>
  <si>
    <t>Чайник</t>
  </si>
  <si>
    <t>DVD плеер</t>
  </si>
  <si>
    <t>MP-3 плеер</t>
  </si>
  <si>
    <t>Цифровой фотоаппарат</t>
  </si>
  <si>
    <t xml:space="preserve">Скидка </t>
  </si>
  <si>
    <t>Скидка по клубным картам</t>
  </si>
  <si>
    <t>№ п/п</t>
  </si>
  <si>
    <t>ФИО</t>
  </si>
  <si>
    <t>Зачетная оценка</t>
  </si>
  <si>
    <t>Кузьмина</t>
  </si>
  <si>
    <t>Дата проведений занятий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</si>
</sst>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2"/>
      <color theme="1"/>
      <name val="Times New Roman"/>
      <family val="2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6" xfId="0" applyBorder="1"/>
    <xf numFmtId="0" fontId="4" fillId="0" borderId="1" xfId="0" applyFont="1" applyBorder="1"/>
    <xf numFmtId="164" fontId="0" fillId="0" borderId="1" xfId="0" applyNumberFormat="1" applyBorder="1"/>
    <xf numFmtId="0" fontId="5" fillId="0" borderId="1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9" xfId="0" applyFont="1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8" xfId="0" applyFont="1" applyFill="1" applyBorder="1"/>
    <xf numFmtId="0" fontId="2" fillId="0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32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1" xfId="0" applyFont="1" applyBorder="1"/>
    <xf numFmtId="0" fontId="0" fillId="0" borderId="33" xfId="0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23" xfId="0" applyFont="1" applyBorder="1"/>
    <xf numFmtId="0" fontId="0" fillId="0" borderId="4" xfId="0" applyBorder="1"/>
    <xf numFmtId="0" fontId="0" fillId="0" borderId="35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0" borderId="21" xfId="0" applyBorder="1"/>
    <xf numFmtId="0" fontId="2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Таблица умножения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8941530077974734E-2"/>
          <c:y val="8.1070739538212269E-2"/>
          <c:w val="0.80662403629608947"/>
          <c:h val="0.79752201706494008"/>
        </c:manualLayout>
      </c:layout>
      <c:barChart>
        <c:barDir val="col"/>
        <c:grouping val="clustered"/>
        <c:ser>
          <c:idx val="0"/>
          <c:order val="0"/>
          <c:tx>
            <c:strRef>
              <c:f>'Таблица умножения'!$B$3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умножения'!$C$3:$J$3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1"/>
          <c:order val="1"/>
          <c:tx>
            <c:strRef>
              <c:f>'Таблица умножения'!$B$4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умножения'!$C$4:$J$4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'Таблица умножения'!$B$5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умножения'!$C$5:$J$5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3"/>
          <c:order val="3"/>
          <c:tx>
            <c:strRef>
              <c:f>'Таблица умножения'!$B$6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умножения'!$C$6:$J$6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4"/>
          <c:order val="4"/>
          <c:tx>
            <c:strRef>
              <c:f>'Таблица умножения'!$B$7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умножения'!$C$7:$J$7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5"/>
          <c:order val="5"/>
          <c:tx>
            <c:strRef>
              <c:f>'Таблица умножения'!$B$8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умножения'!$C$8:$J$8</c:f>
              <c:numCache>
                <c:formatCode>General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6"/>
          <c:order val="6"/>
          <c:tx>
            <c:strRef>
              <c:f>'Таблица умножения'!$B$9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умножения'!$C$9:$J$9</c:f>
              <c:numCache>
                <c:formatCode>General</c:formatCode>
                <c:ptCount val="8"/>
                <c:pt idx="0">
                  <c:v>16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ser>
          <c:idx val="7"/>
          <c:order val="7"/>
          <c:tx>
            <c:strRef>
              <c:f>'Таблица умножения'!$B$10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'Таблица умножения'!$C$2:$J$2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умножения'!$C$10:$J$10</c:f>
              <c:numCache>
                <c:formatCode>General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54</c:v>
                </c:pt>
                <c:pt idx="5">
                  <c:v>63</c:v>
                </c:pt>
                <c:pt idx="6">
                  <c:v>72</c:v>
                </c:pt>
                <c:pt idx="7">
                  <c:v>81</c:v>
                </c:pt>
              </c:numCache>
            </c:numRef>
          </c:val>
        </c:ser>
        <c:dLbls>
          <c:dLblPos val="ctr"/>
        </c:dLbls>
        <c:axId val="104364672"/>
        <c:axId val="84099456"/>
      </c:barChart>
      <c:catAx>
        <c:axId val="104364672"/>
        <c:scaling>
          <c:orientation val="minMax"/>
        </c:scaling>
        <c:axPos val="b"/>
        <c:numFmt formatCode="General" sourceLinked="1"/>
        <c:tickLblPos val="nextTo"/>
        <c:crossAx val="84099456"/>
        <c:crosses val="autoZero"/>
        <c:auto val="1"/>
        <c:lblAlgn val="ctr"/>
        <c:lblOffset val="100"/>
      </c:catAx>
      <c:valAx>
        <c:axId val="84099456"/>
        <c:scaling>
          <c:orientation val="minMax"/>
        </c:scaling>
        <c:axPos val="l"/>
        <c:majorGridlines/>
        <c:numFmt formatCode="General" sourceLinked="1"/>
        <c:tickLblPos val="nextTo"/>
        <c:crossAx val="104364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Выручка за Март</a:t>
            </a:r>
          </a:p>
        </c:rich>
      </c:tx>
      <c:layout/>
      <c:overlay val="1"/>
    </c:title>
    <c:view3D>
      <c:rAngAx val="1"/>
    </c:view3D>
    <c:floor>
      <c:spPr>
        <a:solidFill>
          <a:schemeClr val="accent6">
            <a:lumMod val="60000"/>
            <a:lumOff val="40000"/>
          </a:schemeClr>
        </a:solidFill>
        <a:ln>
          <a:noFill/>
        </a:ln>
      </c:spPr>
    </c:floor>
    <c:sideWall>
      <c:spPr>
        <a:solidFill>
          <a:schemeClr val="accent3">
            <a:lumMod val="40000"/>
            <a:lumOff val="60000"/>
          </a:schemeClr>
        </a:solidFill>
      </c:spPr>
    </c:sideWall>
    <c:backWall>
      <c:spPr>
        <a:solidFill>
          <a:schemeClr val="accent3">
            <a:lumMod val="40000"/>
            <a:lumOff val="6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Конфеты!$B$4:$B$10</c:f>
              <c:strCache>
                <c:ptCount val="7"/>
                <c:pt idx="0">
                  <c:v>Аленка</c:v>
                </c:pt>
                <c:pt idx="1">
                  <c:v>Вдохновение</c:v>
                </c:pt>
                <c:pt idx="2">
                  <c:v>Совершенство</c:v>
                </c:pt>
                <c:pt idx="3">
                  <c:v>Сударушка </c:v>
                </c:pt>
                <c:pt idx="4">
                  <c:v>Путешествие</c:v>
                </c:pt>
                <c:pt idx="5">
                  <c:v>Бабаевский</c:v>
                </c:pt>
                <c:pt idx="6">
                  <c:v>Российский</c:v>
                </c:pt>
              </c:strCache>
            </c:strRef>
          </c:cat>
          <c:val>
            <c:numRef>
              <c:f>Конфеты!$I$4:$I$10</c:f>
              <c:numCache>
                <c:formatCode>General</c:formatCode>
                <c:ptCount val="7"/>
                <c:pt idx="0">
                  <c:v>490</c:v>
                </c:pt>
                <c:pt idx="1">
                  <c:v>420</c:v>
                </c:pt>
                <c:pt idx="2">
                  <c:v>728</c:v>
                </c:pt>
                <c:pt idx="3">
                  <c:v>1300</c:v>
                </c:pt>
                <c:pt idx="4">
                  <c:v>280</c:v>
                </c:pt>
                <c:pt idx="5">
                  <c:v>1008</c:v>
                </c:pt>
                <c:pt idx="6">
                  <c:v>288</c:v>
                </c:pt>
              </c:numCache>
            </c:numRef>
          </c:val>
        </c:ser>
        <c:dLbls>
          <c:showVal val="1"/>
        </c:dLbls>
        <c:shape val="cone"/>
        <c:axId val="25307392"/>
        <c:axId val="81777408"/>
        <c:axId val="0"/>
      </c:bar3DChart>
      <c:catAx>
        <c:axId val="25307392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 b="1"/>
            </a:pPr>
            <a:endParaRPr lang="ru-RU"/>
          </a:p>
        </c:txPr>
        <c:crossAx val="81777408"/>
        <c:crosses val="autoZero"/>
        <c:auto val="1"/>
        <c:lblAlgn val="ctr"/>
        <c:lblOffset val="100"/>
      </c:catAx>
      <c:valAx>
        <c:axId val="81777408"/>
        <c:scaling>
          <c:orientation val="minMax"/>
        </c:scaling>
        <c:axPos val="l"/>
        <c:majorGridlines/>
        <c:numFmt formatCode="General" sourceLinked="1"/>
        <c:tickLblPos val="nextTo"/>
        <c:crossAx val="253073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>
        <c:manualLayout>
          <c:xMode val="edge"/>
          <c:yMode val="edge"/>
          <c:x val="0.17021939136588818"/>
          <c:y val="1.8327605956471937E-2"/>
        </c:manualLayout>
      </c:layout>
      <c:overlay val="1"/>
    </c:title>
    <c:plotArea>
      <c:layout>
        <c:manualLayout>
          <c:layoutTarget val="inner"/>
          <c:xMode val="edge"/>
          <c:yMode val="edge"/>
          <c:x val="9.8554368602013914E-2"/>
          <c:y val="4.7366038008135582E-2"/>
          <c:w val="0.89903937007874013"/>
          <c:h val="0.63334425682338835"/>
        </c:manualLayout>
      </c:layout>
      <c:barChart>
        <c:barDir val="col"/>
        <c:grouping val="clustered"/>
        <c:ser>
          <c:idx val="0"/>
          <c:order val="0"/>
          <c:tx>
            <c:strRef>
              <c:f>'Зачетная оценка'!$C$4</c:f>
              <c:strCache>
                <c:ptCount val="1"/>
                <c:pt idx="0">
                  <c:v>Иванов</c:v>
                </c:pt>
              </c:strCache>
            </c:strRef>
          </c:tx>
          <c:dLbls>
            <c:dLblPos val="ctr"/>
            <c:showVal val="1"/>
          </c:dLbls>
          <c:cat>
            <c:multiLvlStrRef>
              <c:f>'Зачетная оценка'!$D$2:$I$3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проведений занятий</c:v>
                  </c:pt>
                </c:lvl>
              </c:multiLvlStrCache>
            </c:multiLvlStrRef>
          </c:cat>
          <c:val>
            <c:numRef>
              <c:f>'Зачетная оценка'!$D$4:$I$4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оценка'!$C$5</c:f>
              <c:strCache>
                <c:ptCount val="1"/>
                <c:pt idx="0">
                  <c:v>Петров</c:v>
                </c:pt>
              </c:strCache>
            </c:strRef>
          </c:tx>
          <c:dLbls>
            <c:dLblPos val="ctr"/>
            <c:showVal val="1"/>
          </c:dLbls>
          <c:cat>
            <c:multiLvlStrRef>
              <c:f>'Зачетная оценка'!$D$2:$I$3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проведений занятий</c:v>
                  </c:pt>
                </c:lvl>
              </c:multiLvlStrCache>
            </c:multiLvlStrRef>
          </c:cat>
          <c:val>
            <c:numRef>
              <c:f>'Зачетная оценка'!$D$5:$I$5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оценка'!$C$6</c:f>
              <c:strCache>
                <c:ptCount val="1"/>
                <c:pt idx="0">
                  <c:v>Сидоров</c:v>
                </c:pt>
              </c:strCache>
            </c:strRef>
          </c:tx>
          <c:dLbls>
            <c:dLblPos val="ctr"/>
            <c:showVal val="1"/>
          </c:dLbls>
          <c:cat>
            <c:multiLvlStrRef>
              <c:f>'Зачетная оценка'!$D$2:$I$3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проведений занятий</c:v>
                  </c:pt>
                </c:lvl>
              </c:multiLvlStrCache>
            </c:multiLvlStrRef>
          </c:cat>
          <c:val>
            <c:numRef>
              <c:f>'Зачетная оценка'!$D$6:$I$6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оценка'!$C$7</c:f>
              <c:strCache>
                <c:ptCount val="1"/>
                <c:pt idx="0">
                  <c:v>Кузьмина</c:v>
                </c:pt>
              </c:strCache>
            </c:strRef>
          </c:tx>
          <c:dLbls>
            <c:dLblPos val="ctr"/>
            <c:showVal val="1"/>
          </c:dLbls>
          <c:cat>
            <c:multiLvlStrRef>
              <c:f>'Зачетная оценка'!$D$2:$I$3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проведений занятий</c:v>
                  </c:pt>
                </c:lvl>
              </c:multiLvlStrCache>
            </c:multiLvlStrRef>
          </c:cat>
          <c:val>
            <c:numRef>
              <c:f>'Зачетная оценка'!$D$7:$I$7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dLblPos val="ctr"/>
          <c:showVal val="1"/>
        </c:dLbls>
        <c:axId val="90014464"/>
        <c:axId val="90016000"/>
      </c:barChart>
      <c:catAx>
        <c:axId val="9001446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90016000"/>
        <c:crosses val="autoZero"/>
        <c:auto val="1"/>
        <c:lblAlgn val="ctr"/>
        <c:lblOffset val="100"/>
      </c:catAx>
      <c:valAx>
        <c:axId val="900160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/>
        </c:title>
        <c:numFmt formatCode="General" sourceLinked="1"/>
        <c:tickLblPos val="nextTo"/>
        <c:crossAx val="9001446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Pos val="outEnd"/>
            <c:showCatName val="1"/>
            <c:showPercent val="1"/>
            <c:showLeaderLines val="1"/>
          </c:dLbls>
          <c:cat>
            <c:strRef>
              <c:f>'Зачетная оценка'!$C$4:$C$7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Кузьмина</c:v>
                </c:pt>
              </c:strCache>
            </c:strRef>
          </c:cat>
          <c:val>
            <c:numRef>
              <c:f>'Зачетная оценка'!$J$4:$J$7</c:f>
              <c:numCache>
                <c:formatCode>General</c:formatCode>
                <c:ptCount val="4"/>
                <c:pt idx="0" formatCode="0">
                  <c:v>3.3333333333333335</c:v>
                </c:pt>
                <c:pt idx="1">
                  <c:v>4</c:v>
                </c:pt>
                <c:pt idx="2" formatCode="0">
                  <c:v>4.666666666666667</c:v>
                </c:pt>
                <c:pt idx="3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1906" y="-35719"/>
    <xdr:ext cx="9298781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0.35337</cdr:x>
      <cdr:y>0.05556</cdr:y>
    </cdr:from>
    <cdr:to>
      <cdr:x>0.35829</cdr:x>
      <cdr:y>0.27778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5910" y="338032"/>
          <a:ext cx="45719" cy="1352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0.27505</cdr:x>
      <cdr:y>0.15972</cdr:y>
    </cdr:from>
    <cdr:to>
      <cdr:x>0.64845</cdr:x>
      <cdr:y>0.16723</cdr:y>
    </cdr:to>
    <cdr:sp macro="" textlink="">
      <cdr:nvSpPr>
        <cdr:cNvPr id="3" name="TextBox 2"/>
        <cdr:cNvSpPr txBox="1"/>
      </cdr:nvSpPr>
      <cdr:spPr>
        <a:xfrm xmlns:a="http://schemas.openxmlformats.org/drawingml/2006/main" flipV="1">
          <a:off x="2557630" y="971750"/>
          <a:ext cx="3472165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200" b="1" baseline="0"/>
            <a:t> </a:t>
          </a:r>
          <a:endParaRPr lang="ru-RU" sz="12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14</xdr:row>
      <xdr:rowOff>161925</xdr:rowOff>
    </xdr:from>
    <xdr:ext cx="184731" cy="264560"/>
    <xdr:sp macro="" textlink="">
      <xdr:nvSpPr>
        <xdr:cNvPr id="5" name="TextBox 4"/>
        <xdr:cNvSpPr txBox="1"/>
      </xdr:nvSpPr>
      <xdr:spPr>
        <a:xfrm>
          <a:off x="44291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38100</xdr:rowOff>
    </xdr:from>
    <xdr:to>
      <xdr:col>17</xdr:col>
      <xdr:colOff>371475</xdr:colOff>
      <xdr:row>17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0.40152</cdr:x>
      <cdr:y>0</cdr:y>
    </cdr:from>
    <cdr:to>
      <cdr:x>0.58333</cdr:x>
      <cdr:y>0.08084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9300" y="0"/>
          <a:ext cx="914400" cy="265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100" b="1" baseline="0"/>
            <a:t>                                  </a:t>
          </a:r>
          <a:endParaRPr lang="ru-RU" sz="1100" b="1"/>
        </a:p>
      </cdr:txBody>
    </cdr:sp>
  </cdr:relSizeAnchor>
  <cdr:relSizeAnchor xmlns:cdr="http://schemas.openxmlformats.org/drawingml/2006/chartDrawing">
    <cdr:from>
      <cdr:x>0.41288</cdr:x>
      <cdr:y>0.37971</cdr:y>
    </cdr:from>
    <cdr:to>
      <cdr:x>0.5947</cdr:x>
      <cdr:y>0.65797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76450" y="1247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8</xdr:row>
      <xdr:rowOff>28574</xdr:rowOff>
    </xdr:from>
    <xdr:to>
      <xdr:col>14</xdr:col>
      <xdr:colOff>19049</xdr:colOff>
      <xdr:row>26</xdr:row>
      <xdr:rowOff>152400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142875</xdr:rowOff>
    </xdr:from>
    <xdr:to>
      <xdr:col>6</xdr:col>
      <xdr:colOff>66675</xdr:colOff>
      <xdr:row>22</xdr:row>
      <xdr:rowOff>85725</xdr:rowOff>
    </xdr:to>
    <xdr:graphicFrame macro="">
      <xdr:nvGraphicFramePr>
        <xdr:cNvPr id="32" name="Диаграмма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G8" sqref="G8"/>
    </sheetView>
  </sheetViews>
  <sheetFormatPr defaultRowHeight="15.75"/>
  <cols>
    <col min="2" max="8" width="11" customWidth="1"/>
  </cols>
  <sheetData>
    <row r="1" spans="1:7">
      <c r="A1" s="38" t="s">
        <v>13</v>
      </c>
      <c r="B1" s="39"/>
      <c r="C1" s="39"/>
      <c r="D1" s="39"/>
      <c r="E1" s="39"/>
      <c r="F1" s="39"/>
      <c r="G1" s="39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1" t="s">
        <v>7</v>
      </c>
      <c r="B3" s="1">
        <v>4000</v>
      </c>
      <c r="C3" s="1">
        <f>B3*25%</f>
        <v>1000</v>
      </c>
      <c r="D3" s="1">
        <f>SUM(B3:C3)*15%</f>
        <v>750</v>
      </c>
      <c r="E3">
        <f>B3+C3+D3</f>
        <v>5750</v>
      </c>
      <c r="F3" s="2">
        <f t="shared" ref="F3:F5" si="0">E3*13%</f>
        <v>747.5</v>
      </c>
      <c r="G3" s="1">
        <f>E3-F3</f>
        <v>5002.5</v>
      </c>
    </row>
    <row r="4" spans="1:7">
      <c r="A4" s="1" t="s">
        <v>8</v>
      </c>
      <c r="B4" s="1">
        <v>3500</v>
      </c>
      <c r="C4" s="1">
        <f>B4*25%</f>
        <v>875</v>
      </c>
      <c r="D4" s="1">
        <f t="shared" ref="D4:D7" si="1">SUM(B4:C4)*15%</f>
        <v>656.25</v>
      </c>
      <c r="E4">
        <f t="shared" ref="E4:E7" si="2">B4+C4+D4</f>
        <v>5031.25</v>
      </c>
      <c r="F4" s="2">
        <f t="shared" si="0"/>
        <v>654.0625</v>
      </c>
      <c r="G4" s="1">
        <f>E4-F4</f>
        <v>4377.1875</v>
      </c>
    </row>
    <row r="5" spans="1:7">
      <c r="A5" s="1" t="s">
        <v>9</v>
      </c>
      <c r="B5" s="1">
        <v>6000</v>
      </c>
      <c r="C5" s="1">
        <f>B5*25%</f>
        <v>1500</v>
      </c>
      <c r="D5" s="1">
        <f t="shared" si="1"/>
        <v>1125</v>
      </c>
      <c r="E5">
        <f t="shared" si="2"/>
        <v>8625</v>
      </c>
      <c r="F5" s="2">
        <f t="shared" si="0"/>
        <v>1121.25</v>
      </c>
      <c r="G5" s="1">
        <f>E5-F5</f>
        <v>7503.75</v>
      </c>
    </row>
    <row r="6" spans="1:7">
      <c r="A6" s="1" t="s">
        <v>10</v>
      </c>
      <c r="B6" s="1">
        <v>4500</v>
      </c>
      <c r="C6" s="1">
        <f>B6*25%</f>
        <v>1125</v>
      </c>
      <c r="D6" s="1">
        <f t="shared" si="1"/>
        <v>843.75</v>
      </c>
      <c r="E6">
        <f t="shared" si="2"/>
        <v>6468.75</v>
      </c>
      <c r="F6" s="2">
        <f>E6*13%</f>
        <v>840.9375</v>
      </c>
      <c r="G6" s="1">
        <f>E6-F6</f>
        <v>5627.8125</v>
      </c>
    </row>
    <row r="7" spans="1:7">
      <c r="A7" s="1" t="s">
        <v>11</v>
      </c>
      <c r="B7" s="1">
        <v>3000</v>
      </c>
      <c r="C7" s="1">
        <f>B7*25%</f>
        <v>750</v>
      </c>
      <c r="D7" s="1">
        <f t="shared" si="1"/>
        <v>562.5</v>
      </c>
      <c r="E7">
        <f t="shared" si="2"/>
        <v>4312.5</v>
      </c>
      <c r="F7" s="2">
        <f>E7*13%</f>
        <v>560.625</v>
      </c>
      <c r="G7" s="1">
        <f>E7-F8</f>
        <v>4312.5</v>
      </c>
    </row>
    <row r="8" spans="1:7">
      <c r="A8" s="1" t="s">
        <v>12</v>
      </c>
      <c r="B8" s="1"/>
      <c r="C8" s="1"/>
      <c r="D8" s="1"/>
      <c r="E8" s="1"/>
      <c r="F8" s="1"/>
      <c r="G8" s="1">
        <f>SUM(G3:G7)</f>
        <v>26823.75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F11"/>
  <sheetViews>
    <sheetView workbookViewId="0">
      <selection activeCell="F9" sqref="F9"/>
    </sheetView>
  </sheetViews>
  <sheetFormatPr defaultRowHeight="15.75"/>
  <cols>
    <col min="3" max="3" width="14.625" customWidth="1"/>
    <col min="4" max="4" width="24.875" customWidth="1"/>
    <col min="5" max="5" width="12.875" customWidth="1"/>
    <col min="6" max="6" width="16.125" customWidth="1"/>
  </cols>
  <sheetData>
    <row r="3" spans="2:6" ht="18.75">
      <c r="B3" s="79" t="s">
        <v>82</v>
      </c>
      <c r="C3" s="80"/>
      <c r="D3" s="80"/>
      <c r="E3" s="80"/>
      <c r="F3" s="80"/>
    </row>
    <row r="4" spans="2:6">
      <c r="B4" s="81" t="s">
        <v>83</v>
      </c>
      <c r="C4" s="81"/>
      <c r="D4">
        <v>30</v>
      </c>
    </row>
    <row r="5" spans="2:6">
      <c r="B5" s="81" t="s">
        <v>84</v>
      </c>
      <c r="C5" s="81"/>
      <c r="D5">
        <v>20</v>
      </c>
    </row>
    <row r="6" spans="2:6" ht="16.5" thickBot="1">
      <c r="B6" s="82" t="s">
        <v>85</v>
      </c>
      <c r="C6" s="82"/>
      <c r="D6">
        <v>15</v>
      </c>
    </row>
    <row r="7" spans="2:6">
      <c r="B7" s="32" t="s">
        <v>62</v>
      </c>
      <c r="C7" s="35" t="s">
        <v>87</v>
      </c>
      <c r="D7" s="32" t="s">
        <v>86</v>
      </c>
      <c r="E7" s="35" t="s">
        <v>88</v>
      </c>
      <c r="F7" s="32" t="s">
        <v>89</v>
      </c>
    </row>
    <row r="8" spans="2:6">
      <c r="B8" s="33" t="s">
        <v>66</v>
      </c>
      <c r="C8" s="36">
        <f>$D$4*Табель!R4</f>
        <v>330</v>
      </c>
      <c r="D8" s="37">
        <f>$D$5*Табель!S4</f>
        <v>0</v>
      </c>
      <c r="E8" s="36">
        <f>$D$6*Табель!T4</f>
        <v>0</v>
      </c>
      <c r="F8" s="37">
        <f>C8+D8-E8</f>
        <v>330</v>
      </c>
    </row>
    <row r="9" spans="2:6">
      <c r="B9" s="33" t="s">
        <v>7</v>
      </c>
      <c r="C9" s="36">
        <f>$D$4*Табель!R5</f>
        <v>240</v>
      </c>
      <c r="D9" s="37">
        <f>$D$5*Табель!S5</f>
        <v>60</v>
      </c>
      <c r="E9" s="36">
        <f>$D$6*Табель!T5</f>
        <v>0</v>
      </c>
      <c r="F9" s="37">
        <f t="shared" ref="F9:F11" si="0">C9+D9-E9</f>
        <v>300</v>
      </c>
    </row>
    <row r="10" spans="2:6">
      <c r="B10" s="33" t="s">
        <v>8</v>
      </c>
      <c r="C10" s="36">
        <f>$D$4*Табель!R6</f>
        <v>270</v>
      </c>
      <c r="D10" s="37">
        <f>$D$5*Табель!S6</f>
        <v>0</v>
      </c>
      <c r="E10" s="36">
        <f>$D$6*Табель!T6</f>
        <v>30</v>
      </c>
      <c r="F10" s="37">
        <f t="shared" si="0"/>
        <v>240</v>
      </c>
    </row>
    <row r="11" spans="2:6" ht="16.5" thickBot="1">
      <c r="B11" s="34" t="s">
        <v>9</v>
      </c>
      <c r="C11" s="36">
        <f>$D$4*Табель!R7</f>
        <v>180</v>
      </c>
      <c r="D11" s="37">
        <f>$D$5*Табель!S7</f>
        <v>60</v>
      </c>
      <c r="E11" s="36">
        <f>$D$6*Табель!T7</f>
        <v>30</v>
      </c>
      <c r="F11" s="37">
        <f t="shared" si="0"/>
        <v>210</v>
      </c>
    </row>
  </sheetData>
  <mergeCells count="4">
    <mergeCell ref="B3:F3"/>
    <mergeCell ref="B4:C4"/>
    <mergeCell ref="B5:C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C5" sqref="C5"/>
    </sheetView>
  </sheetViews>
  <sheetFormatPr defaultRowHeight="15.75"/>
  <cols>
    <col min="1" max="2" width="9" style="17"/>
    <col min="7" max="7" width="14.125" customWidth="1"/>
    <col min="9" max="9" width="10.875" customWidth="1"/>
  </cols>
  <sheetData>
    <row r="1" spans="1:9" ht="18.75">
      <c r="A1" s="19" t="s">
        <v>90</v>
      </c>
      <c r="B1" s="19" t="s">
        <v>91</v>
      </c>
      <c r="C1" s="1" t="s">
        <v>92</v>
      </c>
      <c r="D1" s="1" t="s">
        <v>93</v>
      </c>
      <c r="E1" s="1" t="s">
        <v>94</v>
      </c>
      <c r="F1" s="85" t="s">
        <v>98</v>
      </c>
      <c r="G1" s="1" t="s">
        <v>97</v>
      </c>
      <c r="H1" s="1" t="s">
        <v>95</v>
      </c>
      <c r="I1" s="86" t="s">
        <v>96</v>
      </c>
    </row>
    <row r="2" spans="1:9">
      <c r="A2" s="19">
        <v>10</v>
      </c>
      <c r="B2" s="19">
        <v>100</v>
      </c>
      <c r="C2" s="1">
        <v>2</v>
      </c>
      <c r="D2" s="1">
        <v>0.91</v>
      </c>
      <c r="E2" s="1">
        <v>-0.42</v>
      </c>
      <c r="F2" s="1">
        <v>-2.19</v>
      </c>
      <c r="G2" s="1">
        <v>-0.46</v>
      </c>
      <c r="H2" s="1">
        <v>1</v>
      </c>
      <c r="I2" s="1" t="s">
        <v>99</v>
      </c>
    </row>
    <row r="3" spans="1:9">
      <c r="A3" s="19">
        <v>10</v>
      </c>
      <c r="B3" s="19">
        <v>100</v>
      </c>
      <c r="C3" s="1">
        <f>LOG(100,10)</f>
        <v>2</v>
      </c>
      <c r="D3" s="1"/>
      <c r="E3" s="1"/>
      <c r="F3" s="1"/>
      <c r="G3" s="1"/>
      <c r="H3" s="1"/>
      <c r="I3" s="1"/>
    </row>
    <row r="4" spans="1:9">
      <c r="A4" s="19">
        <v>5</v>
      </c>
      <c r="B4" s="19">
        <v>125</v>
      </c>
      <c r="C4" s="1">
        <f>LOG(125,5)</f>
        <v>3.0000000000000004</v>
      </c>
      <c r="D4" s="1"/>
      <c r="E4" s="1"/>
      <c r="F4" s="1"/>
      <c r="G4" s="1"/>
      <c r="H4" s="1"/>
      <c r="I4" s="1"/>
    </row>
    <row r="5" spans="1:9">
      <c r="A5" s="19">
        <v>2</v>
      </c>
      <c r="B5" s="19">
        <v>8</v>
      </c>
      <c r="C5" s="1"/>
      <c r="D5" s="1"/>
      <c r="E5" s="1"/>
      <c r="F5" s="1"/>
      <c r="G5" s="1"/>
      <c r="H5" s="1"/>
      <c r="I5" s="1"/>
    </row>
    <row r="6" spans="1:9">
      <c r="A6" s="19">
        <v>4</v>
      </c>
      <c r="B6" s="19">
        <v>15</v>
      </c>
      <c r="C6" s="1"/>
      <c r="D6" s="1"/>
      <c r="E6" s="1"/>
      <c r="F6" s="1"/>
      <c r="G6" s="1"/>
      <c r="H6" s="1"/>
      <c r="I6" s="1"/>
    </row>
    <row r="7" spans="1:9">
      <c r="A7" s="19">
        <v>8</v>
      </c>
      <c r="B7" s="19">
        <v>185</v>
      </c>
      <c r="C7" s="1"/>
      <c r="D7" s="1"/>
      <c r="E7" s="1"/>
      <c r="F7" s="1"/>
      <c r="G7" s="1"/>
      <c r="H7" s="1"/>
      <c r="I7" s="1"/>
    </row>
    <row r="8" spans="1:9">
      <c r="A8" s="19">
        <v>4</v>
      </c>
      <c r="B8" s="19">
        <v>4</v>
      </c>
      <c r="C8" s="1"/>
      <c r="D8" s="1"/>
      <c r="E8" s="1"/>
      <c r="F8" s="1"/>
      <c r="G8" s="1"/>
      <c r="H8" s="1"/>
      <c r="I8" s="1"/>
    </row>
    <row r="9" spans="1:9">
      <c r="A9" s="19">
        <v>5</v>
      </c>
      <c r="B9" s="19">
        <v>14</v>
      </c>
      <c r="C9" s="1"/>
      <c r="D9" s="1"/>
      <c r="E9" s="1"/>
      <c r="F9" s="1"/>
      <c r="G9" s="1"/>
      <c r="H9" s="1"/>
      <c r="I9" s="1"/>
    </row>
    <row r="10" spans="1:9">
      <c r="A10" s="19">
        <v>0.5</v>
      </c>
      <c r="B10" s="19">
        <v>15</v>
      </c>
      <c r="C10" s="1"/>
      <c r="D10" s="1"/>
      <c r="E10" s="1"/>
      <c r="F10" s="1"/>
      <c r="G10" s="1"/>
      <c r="H10" s="1"/>
      <c r="I10" s="1"/>
    </row>
    <row r="11" spans="1:9">
      <c r="A11" s="19">
        <v>18</v>
      </c>
      <c r="B11" s="19">
        <v>56</v>
      </c>
      <c r="C11" s="1"/>
      <c r="D11" s="1"/>
      <c r="E11" s="1"/>
      <c r="F11" s="1"/>
      <c r="G11" s="1"/>
      <c r="H11" s="1"/>
      <c r="I11" s="1"/>
    </row>
    <row r="12" spans="1:9">
      <c r="A12" s="19">
        <v>0.9</v>
      </c>
      <c r="B12" s="19">
        <v>144</v>
      </c>
      <c r="C12" s="1"/>
      <c r="D12" s="1"/>
      <c r="E12" s="1"/>
      <c r="F12" s="1"/>
      <c r="G12" s="1"/>
      <c r="H12" s="1"/>
      <c r="I12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17"/>
  <sheetViews>
    <sheetView workbookViewId="0">
      <selection activeCell="E17" sqref="E17"/>
    </sheetView>
  </sheetViews>
  <sheetFormatPr defaultRowHeight="15.75"/>
  <cols>
    <col min="2" max="2" width="19.5" customWidth="1"/>
    <col min="3" max="3" width="6.75" style="17" customWidth="1"/>
    <col min="4" max="4" width="24.25" style="17" customWidth="1"/>
    <col min="5" max="5" width="24.5" style="17" customWidth="1"/>
  </cols>
  <sheetData>
    <row r="1" spans="2:5" ht="18.75">
      <c r="B1" s="79" t="s">
        <v>100</v>
      </c>
      <c r="C1" s="58"/>
      <c r="D1" s="58"/>
      <c r="E1" s="58"/>
    </row>
    <row r="2" spans="2:5">
      <c r="B2" s="17" t="s">
        <v>115</v>
      </c>
      <c r="C2" s="89">
        <v>0.12</v>
      </c>
    </row>
    <row r="3" spans="2:5">
      <c r="B3" s="90" t="s">
        <v>116</v>
      </c>
      <c r="C3" s="89">
        <v>0.24</v>
      </c>
    </row>
    <row r="4" spans="2:5" ht="16.5" thickBot="1">
      <c r="B4" s="10"/>
    </row>
    <row r="5" spans="2:5">
      <c r="B5" s="11" t="s">
        <v>101</v>
      </c>
      <c r="C5" s="87" t="s">
        <v>53</v>
      </c>
      <c r="D5" s="87" t="s">
        <v>102</v>
      </c>
      <c r="E5" s="98" t="s">
        <v>103</v>
      </c>
    </row>
    <row r="6" spans="2:5">
      <c r="B6" s="14" t="s">
        <v>104</v>
      </c>
      <c r="C6" s="19">
        <v>35000</v>
      </c>
      <c r="D6" s="19">
        <f>C6-(C6*$C$2)</f>
        <v>30800</v>
      </c>
      <c r="E6" s="99">
        <f>C6-(C6*$C$3)</f>
        <v>26600</v>
      </c>
    </row>
    <row r="7" spans="2:5">
      <c r="B7" s="14" t="s">
        <v>105</v>
      </c>
      <c r="C7" s="19">
        <v>7000</v>
      </c>
      <c r="D7" s="19">
        <f t="shared" ref="D7:D16" si="0">C7-(C7*$C$2)</f>
        <v>6160</v>
      </c>
      <c r="E7" s="99">
        <f t="shared" ref="E7:E16" si="1">C7-(C7*$C$3)</f>
        <v>5320</v>
      </c>
    </row>
    <row r="8" spans="2:5">
      <c r="B8" s="14" t="s">
        <v>106</v>
      </c>
      <c r="C8" s="19">
        <v>1200</v>
      </c>
      <c r="D8" s="19">
        <f t="shared" si="0"/>
        <v>1056</v>
      </c>
      <c r="E8" s="99">
        <f t="shared" si="1"/>
        <v>912</v>
      </c>
    </row>
    <row r="9" spans="2:5">
      <c r="B9" s="14" t="s">
        <v>107</v>
      </c>
      <c r="C9" s="19">
        <v>36800</v>
      </c>
      <c r="D9" s="19">
        <f t="shared" si="0"/>
        <v>32384</v>
      </c>
      <c r="E9" s="99">
        <f t="shared" si="1"/>
        <v>27968</v>
      </c>
    </row>
    <row r="10" spans="2:5">
      <c r="B10" s="14" t="s">
        <v>108</v>
      </c>
      <c r="C10" s="19">
        <v>4000</v>
      </c>
      <c r="D10" s="19">
        <f t="shared" si="0"/>
        <v>3520</v>
      </c>
      <c r="E10" s="99">
        <f t="shared" si="1"/>
        <v>3040</v>
      </c>
    </row>
    <row r="11" spans="2:5">
      <c r="B11" s="14" t="s">
        <v>109</v>
      </c>
      <c r="C11" s="19">
        <v>2500</v>
      </c>
      <c r="D11" s="19">
        <f t="shared" si="0"/>
        <v>2200</v>
      </c>
      <c r="E11" s="99">
        <f t="shared" si="1"/>
        <v>1900</v>
      </c>
    </row>
    <row r="12" spans="2:5">
      <c r="B12" s="14" t="s">
        <v>110</v>
      </c>
      <c r="C12" s="19">
        <v>1500</v>
      </c>
      <c r="D12" s="19">
        <f t="shared" si="0"/>
        <v>1320</v>
      </c>
      <c r="E12" s="99">
        <f t="shared" si="1"/>
        <v>1140</v>
      </c>
    </row>
    <row r="13" spans="2:5">
      <c r="B13" s="14" t="s">
        <v>111</v>
      </c>
      <c r="C13" s="19">
        <v>1200</v>
      </c>
      <c r="D13" s="19">
        <f t="shared" si="0"/>
        <v>1056</v>
      </c>
      <c r="E13" s="99">
        <f t="shared" si="1"/>
        <v>912</v>
      </c>
    </row>
    <row r="14" spans="2:5">
      <c r="B14" s="14" t="s">
        <v>112</v>
      </c>
      <c r="C14" s="19">
        <v>5100</v>
      </c>
      <c r="D14" s="19">
        <f t="shared" si="0"/>
        <v>4488</v>
      </c>
      <c r="E14" s="99">
        <f t="shared" si="1"/>
        <v>3876</v>
      </c>
    </row>
    <row r="15" spans="2:5">
      <c r="B15" s="14" t="s">
        <v>113</v>
      </c>
      <c r="C15" s="19">
        <v>3400</v>
      </c>
      <c r="D15" s="19">
        <f t="shared" si="0"/>
        <v>2992</v>
      </c>
      <c r="E15" s="99">
        <f t="shared" si="1"/>
        <v>2584</v>
      </c>
    </row>
    <row r="16" spans="2:5">
      <c r="B16" s="14" t="s">
        <v>114</v>
      </c>
      <c r="C16" s="19">
        <v>8700</v>
      </c>
      <c r="D16" s="19">
        <f t="shared" si="0"/>
        <v>7656</v>
      </c>
      <c r="E16" s="99">
        <f t="shared" si="1"/>
        <v>6612</v>
      </c>
    </row>
    <row r="17" spans="2:5" ht="16.5" thickBot="1">
      <c r="B17" s="91" t="s">
        <v>6</v>
      </c>
      <c r="C17" s="88">
        <f>SUM(C6:C16)</f>
        <v>106400</v>
      </c>
      <c r="D17" s="88">
        <f>SUM(D6:D16)</f>
        <v>93632</v>
      </c>
      <c r="E17" s="100">
        <f>SUM(E6:E16)</f>
        <v>80864</v>
      </c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J7"/>
  <sheetViews>
    <sheetView topLeftCell="A4" workbookViewId="0">
      <selection activeCell="J5" sqref="J5"/>
    </sheetView>
  </sheetViews>
  <sheetFormatPr defaultRowHeight="15.75"/>
  <cols>
    <col min="2" max="2" width="5.75" style="17" customWidth="1"/>
    <col min="3" max="3" width="14.75" customWidth="1"/>
    <col min="4" max="9" width="9.875" style="17" bestFit="1" customWidth="1"/>
    <col min="10" max="10" width="14.25" style="17" customWidth="1"/>
  </cols>
  <sheetData>
    <row r="2" spans="2:10">
      <c r="B2" s="96" t="s">
        <v>117</v>
      </c>
      <c r="C2" s="49" t="s">
        <v>118</v>
      </c>
      <c r="D2" s="92" t="s">
        <v>121</v>
      </c>
      <c r="E2" s="92"/>
      <c r="F2" s="92"/>
      <c r="G2" s="92"/>
      <c r="H2" s="92"/>
      <c r="I2" s="92"/>
      <c r="J2" s="92" t="s">
        <v>119</v>
      </c>
    </row>
    <row r="3" spans="2:10">
      <c r="B3" s="97"/>
      <c r="C3" s="51"/>
      <c r="D3" s="93">
        <v>39142</v>
      </c>
      <c r="E3" s="93">
        <v>39158</v>
      </c>
      <c r="F3" s="93">
        <v>39172</v>
      </c>
      <c r="G3" s="93">
        <v>39186</v>
      </c>
      <c r="H3" s="93">
        <v>39200</v>
      </c>
      <c r="I3" s="94">
        <v>39214</v>
      </c>
      <c r="J3" s="92"/>
    </row>
    <row r="4" spans="2:10">
      <c r="B4" s="19">
        <v>1</v>
      </c>
      <c r="C4" s="1" t="s">
        <v>7</v>
      </c>
      <c r="D4" s="19">
        <v>4</v>
      </c>
      <c r="E4" s="19">
        <v>3</v>
      </c>
      <c r="F4" s="19">
        <v>4</v>
      </c>
      <c r="G4" s="19">
        <v>4</v>
      </c>
      <c r="H4" s="19">
        <v>2</v>
      </c>
      <c r="I4" s="19">
        <v>3</v>
      </c>
      <c r="J4" s="95">
        <f>AVERAGE(D4:I4)</f>
        <v>3.3333333333333335</v>
      </c>
    </row>
    <row r="5" spans="2:10">
      <c r="B5" s="19">
        <v>2</v>
      </c>
      <c r="C5" s="1" t="s">
        <v>8</v>
      </c>
      <c r="D5" s="19">
        <v>5</v>
      </c>
      <c r="E5" s="19">
        <v>5</v>
      </c>
      <c r="F5" s="19">
        <v>3</v>
      </c>
      <c r="G5" s="19">
        <v>4</v>
      </c>
      <c r="H5" s="19">
        <v>3</v>
      </c>
      <c r="I5" s="19">
        <v>4</v>
      </c>
      <c r="J5" s="19">
        <f>AVERAGE(D5:I5)</f>
        <v>4</v>
      </c>
    </row>
    <row r="6" spans="2:10">
      <c r="B6" s="19">
        <v>3</v>
      </c>
      <c r="C6" s="1" t="s">
        <v>9</v>
      </c>
      <c r="D6" s="19">
        <v>4</v>
      </c>
      <c r="E6" s="19">
        <v>5</v>
      </c>
      <c r="F6" s="19">
        <v>5</v>
      </c>
      <c r="G6" s="19">
        <v>4</v>
      </c>
      <c r="H6" s="19">
        <v>5</v>
      </c>
      <c r="I6" s="19">
        <v>5</v>
      </c>
      <c r="J6" s="95">
        <f>AVERAGE(D6:I6)</f>
        <v>4.666666666666667</v>
      </c>
    </row>
    <row r="7" spans="2:10">
      <c r="B7" s="19">
        <v>4</v>
      </c>
      <c r="C7" s="1" t="s">
        <v>120</v>
      </c>
      <c r="D7" s="19">
        <v>5</v>
      </c>
      <c r="E7" s="19">
        <v>5</v>
      </c>
      <c r="F7" s="19">
        <v>5</v>
      </c>
      <c r="G7" s="19">
        <v>5</v>
      </c>
      <c r="H7" s="19">
        <v>5</v>
      </c>
      <c r="I7" s="19">
        <v>5</v>
      </c>
      <c r="J7" s="19">
        <f>AVERAGE(D7:I7)</f>
        <v>5</v>
      </c>
    </row>
  </sheetData>
  <mergeCells count="4">
    <mergeCell ref="B2:B3"/>
    <mergeCell ref="C2:C3"/>
    <mergeCell ref="J2:J3"/>
    <mergeCell ref="D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11"/>
  <sheetViews>
    <sheetView workbookViewId="0">
      <selection activeCell="C22" sqref="C22"/>
    </sheetView>
  </sheetViews>
  <sheetFormatPr defaultRowHeight="15.75"/>
  <sheetData>
    <row r="3" spans="2:8">
      <c r="B3" s="44" t="s">
        <v>14</v>
      </c>
      <c r="C3" s="45"/>
      <c r="D3" s="45"/>
      <c r="E3" s="45"/>
      <c r="F3" s="45"/>
      <c r="G3" s="45"/>
      <c r="H3" s="46"/>
    </row>
    <row r="4" spans="2:8" ht="20.25">
      <c r="B4" s="49" t="s">
        <v>20</v>
      </c>
      <c r="C4" s="47" t="s">
        <v>15</v>
      </c>
      <c r="D4" s="45"/>
      <c r="E4" s="45"/>
      <c r="F4" s="45"/>
      <c r="G4" s="45"/>
      <c r="H4" s="46"/>
    </row>
    <row r="5" spans="2:8">
      <c r="B5" s="50"/>
      <c r="C5" s="48" t="s">
        <v>16</v>
      </c>
      <c r="D5" s="45"/>
      <c r="E5" s="46"/>
      <c r="F5" s="48" t="s">
        <v>17</v>
      </c>
      <c r="G5" s="45"/>
      <c r="H5" s="46"/>
    </row>
    <row r="6" spans="2:8">
      <c r="B6" s="51"/>
      <c r="C6" s="1" t="s">
        <v>21</v>
      </c>
      <c r="D6" s="1" t="s">
        <v>23</v>
      </c>
      <c r="E6" s="1" t="s">
        <v>24</v>
      </c>
      <c r="F6" s="1" t="s">
        <v>21</v>
      </c>
      <c r="G6" s="1" t="s">
        <v>23</v>
      </c>
      <c r="H6" s="1" t="s">
        <v>24</v>
      </c>
    </row>
    <row r="7" spans="2:8">
      <c r="B7" s="1" t="s">
        <v>25</v>
      </c>
      <c r="C7" s="1">
        <v>0.3</v>
      </c>
      <c r="D7" s="1">
        <v>7.0000000000000007E-2</v>
      </c>
      <c r="E7" s="5">
        <v>40</v>
      </c>
      <c r="F7" s="1">
        <f>C7*10</f>
        <v>3</v>
      </c>
      <c r="G7" s="1">
        <f>D7*10</f>
        <v>0.70000000000000007</v>
      </c>
      <c r="H7" s="1">
        <f>E7*10</f>
        <v>400</v>
      </c>
    </row>
    <row r="8" spans="2:8">
      <c r="B8" s="1" t="s">
        <v>26</v>
      </c>
      <c r="C8" s="1">
        <v>2</v>
      </c>
      <c r="D8" s="1">
        <v>0.02</v>
      </c>
      <c r="E8" s="5">
        <v>7</v>
      </c>
      <c r="F8" s="1">
        <f t="shared" ref="F8:F10" si="0">C8*10</f>
        <v>20</v>
      </c>
      <c r="G8" s="1">
        <f t="shared" ref="G8:G10" si="1">D8*10</f>
        <v>0.2</v>
      </c>
      <c r="H8" s="1">
        <f t="shared" ref="H8:H10" si="2">E8*10</f>
        <v>70</v>
      </c>
    </row>
    <row r="9" spans="2:8">
      <c r="B9" s="1" t="s">
        <v>19</v>
      </c>
      <c r="C9" s="1">
        <v>0.1</v>
      </c>
      <c r="D9" s="1">
        <v>0.03</v>
      </c>
      <c r="E9" s="5">
        <v>5</v>
      </c>
      <c r="F9" s="1">
        <f t="shared" si="0"/>
        <v>1</v>
      </c>
      <c r="G9" s="1">
        <f t="shared" si="1"/>
        <v>0.3</v>
      </c>
      <c r="H9" s="1">
        <f t="shared" si="2"/>
        <v>50</v>
      </c>
    </row>
    <row r="10" spans="2:8">
      <c r="B10" s="1" t="s">
        <v>27</v>
      </c>
      <c r="C10" s="1">
        <v>0.1</v>
      </c>
      <c r="D10" s="1">
        <v>0.05</v>
      </c>
      <c r="E10" s="5">
        <v>7</v>
      </c>
      <c r="F10" s="1">
        <f t="shared" si="0"/>
        <v>1</v>
      </c>
      <c r="G10" s="1">
        <f t="shared" si="1"/>
        <v>0.5</v>
      </c>
      <c r="H10" s="1">
        <f t="shared" si="2"/>
        <v>70</v>
      </c>
    </row>
    <row r="11" spans="2:8" ht="18.75">
      <c r="B11" s="4" t="s">
        <v>6</v>
      </c>
      <c r="C11" s="40">
        <f>SUM(C7:E10)</f>
        <v>61.67</v>
      </c>
      <c r="D11" s="41"/>
      <c r="E11" s="42"/>
      <c r="F11" s="43">
        <f>SUM(F7:H10)</f>
        <v>616.70000000000005</v>
      </c>
      <c r="G11" s="41"/>
      <c r="H11" s="42"/>
    </row>
  </sheetData>
  <mergeCells count="7">
    <mergeCell ref="C11:E11"/>
    <mergeCell ref="F11:H11"/>
    <mergeCell ref="B3:H3"/>
    <mergeCell ref="C4:H4"/>
    <mergeCell ref="C5:E5"/>
    <mergeCell ref="F5:H5"/>
    <mergeCell ref="B4:B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H11"/>
  <sheetViews>
    <sheetView workbookViewId="0">
      <selection activeCell="F12" sqref="F12"/>
    </sheetView>
  </sheetViews>
  <sheetFormatPr defaultRowHeight="15.75"/>
  <cols>
    <col min="4" max="4" width="14.5" customWidth="1"/>
    <col min="5" max="5" width="19.25" customWidth="1"/>
    <col min="6" max="6" width="17.875" customWidth="1"/>
    <col min="7" max="7" width="12.375" customWidth="1"/>
    <col min="8" max="8" width="11.625" customWidth="1"/>
  </cols>
  <sheetData>
    <row r="4" spans="3:8" ht="18.75">
      <c r="C4" s="52" t="s">
        <v>39</v>
      </c>
      <c r="D4" s="39"/>
      <c r="E4" s="39"/>
      <c r="F4" s="39"/>
      <c r="G4" s="39"/>
      <c r="H4" s="39"/>
    </row>
    <row r="5" spans="3:8">
      <c r="C5" s="7" t="s">
        <v>28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</row>
    <row r="6" spans="3:8">
      <c r="C6" s="1" t="s">
        <v>29</v>
      </c>
      <c r="D6" s="1">
        <v>208650</v>
      </c>
      <c r="E6" s="18">
        <f>D6/$G$6</f>
        <v>6661.8773946360152</v>
      </c>
      <c r="F6" s="18">
        <f>D6/$H$6</f>
        <v>6489.8911353032663</v>
      </c>
      <c r="G6" s="1">
        <v>31.32</v>
      </c>
      <c r="H6" s="1">
        <v>32.15</v>
      </c>
    </row>
    <row r="7" spans="3:8">
      <c r="C7" s="1" t="s">
        <v>30</v>
      </c>
      <c r="D7" s="1">
        <v>175200</v>
      </c>
      <c r="E7" s="18">
        <f t="shared" ref="E7:E10" si="0">D7/$G$6</f>
        <v>5593.8697318007662</v>
      </c>
      <c r="F7" s="18">
        <f t="shared" ref="F7:F10" si="1">D7/$H$6</f>
        <v>5449.4556765163297</v>
      </c>
    </row>
    <row r="8" spans="3:8">
      <c r="C8" s="1" t="s">
        <v>31</v>
      </c>
      <c r="D8" s="1">
        <v>673926</v>
      </c>
      <c r="E8" s="18">
        <f t="shared" si="0"/>
        <v>21517.432950191571</v>
      </c>
      <c r="F8" s="18">
        <f t="shared" si="1"/>
        <v>20961.928460342147</v>
      </c>
    </row>
    <row r="9" spans="3:8">
      <c r="C9" s="1" t="s">
        <v>32</v>
      </c>
      <c r="D9" s="1">
        <v>126872</v>
      </c>
      <c r="E9" s="18">
        <f t="shared" si="0"/>
        <v>4050.8301404853128</v>
      </c>
      <c r="F9" s="18">
        <f t="shared" si="1"/>
        <v>3946.251944012442</v>
      </c>
    </row>
    <row r="10" spans="3:8">
      <c r="C10" s="1" t="s">
        <v>33</v>
      </c>
      <c r="D10" s="1">
        <v>340698</v>
      </c>
      <c r="E10" s="18">
        <f t="shared" si="0"/>
        <v>10877.969348659004</v>
      </c>
      <c r="F10" s="18">
        <f t="shared" si="1"/>
        <v>10597.138413685849</v>
      </c>
    </row>
    <row r="11" spans="3:8" ht="18.75">
      <c r="C11" s="6" t="s">
        <v>6</v>
      </c>
      <c r="D11" s="1">
        <f>SUM(D6:D10)</f>
        <v>1525346</v>
      </c>
      <c r="E11" s="18">
        <f>SUM(E6:E10)</f>
        <v>48701.979565772672</v>
      </c>
      <c r="F11" s="18">
        <f>SUM(F6:F10)</f>
        <v>47444.665629860036</v>
      </c>
    </row>
  </sheetData>
  <mergeCells count="1"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E5" sqref="E5"/>
    </sheetView>
  </sheetViews>
  <sheetFormatPr defaultRowHeight="15.75"/>
  <cols>
    <col min="5" max="5" width="14.875" customWidth="1"/>
  </cols>
  <sheetData>
    <row r="2" spans="2:5">
      <c r="B2" s="53" t="s">
        <v>40</v>
      </c>
      <c r="C2" s="53"/>
      <c r="D2" s="53"/>
      <c r="E2" s="53"/>
    </row>
    <row r="3" spans="2:5" ht="16.5" thickBot="1"/>
    <row r="4" spans="2:5">
      <c r="B4" s="11" t="s">
        <v>18</v>
      </c>
      <c r="C4" s="12" t="s">
        <v>52</v>
      </c>
      <c r="D4" s="12" t="s">
        <v>53</v>
      </c>
      <c r="E4" s="13" t="s">
        <v>54</v>
      </c>
    </row>
    <row r="5" spans="2:5">
      <c r="B5" s="14" t="s">
        <v>41</v>
      </c>
      <c r="C5" s="1">
        <v>10</v>
      </c>
      <c r="D5" s="1">
        <v>4.5</v>
      </c>
      <c r="E5" s="15">
        <f>C5*D5</f>
        <v>45</v>
      </c>
    </row>
    <row r="6" spans="2:5">
      <c r="B6" s="14" t="s">
        <v>42</v>
      </c>
      <c r="C6" s="1">
        <v>15</v>
      </c>
      <c r="D6" s="1">
        <v>3.9</v>
      </c>
      <c r="E6" s="15">
        <f t="shared" ref="E6:E15" si="0">C6*D6</f>
        <v>58.5</v>
      </c>
    </row>
    <row r="7" spans="2:5">
      <c r="B7" s="14" t="s">
        <v>43</v>
      </c>
      <c r="C7" s="1">
        <v>10</v>
      </c>
      <c r="D7" s="1">
        <v>5.2</v>
      </c>
      <c r="E7" s="15">
        <f t="shared" si="0"/>
        <v>52</v>
      </c>
    </row>
    <row r="8" spans="2:5">
      <c r="B8" s="14" t="s">
        <v>44</v>
      </c>
      <c r="C8" s="1">
        <v>5</v>
      </c>
      <c r="D8" s="1">
        <v>8.6999999999999993</v>
      </c>
      <c r="E8" s="15">
        <f t="shared" si="0"/>
        <v>43.5</v>
      </c>
    </row>
    <row r="9" spans="2:5">
      <c r="B9" s="14" t="s">
        <v>45</v>
      </c>
      <c r="C9" s="1">
        <v>3</v>
      </c>
      <c r="D9" s="1">
        <v>12.5</v>
      </c>
      <c r="E9" s="15">
        <f t="shared" si="0"/>
        <v>37.5</v>
      </c>
    </row>
    <row r="10" spans="2:5">
      <c r="B10" s="14" t="s">
        <v>46</v>
      </c>
      <c r="C10" s="1">
        <v>2</v>
      </c>
      <c r="D10" s="1">
        <v>18</v>
      </c>
      <c r="E10" s="15">
        <f t="shared" si="0"/>
        <v>36</v>
      </c>
    </row>
    <row r="11" spans="2:5">
      <c r="B11" s="14" t="s">
        <v>47</v>
      </c>
      <c r="C11" s="1">
        <v>5</v>
      </c>
      <c r="D11" s="1">
        <v>12</v>
      </c>
      <c r="E11" s="15">
        <f t="shared" si="0"/>
        <v>60</v>
      </c>
    </row>
    <row r="12" spans="2:5">
      <c r="B12" s="14" t="s">
        <v>48</v>
      </c>
      <c r="C12" s="1">
        <v>7</v>
      </c>
      <c r="D12" s="1">
        <v>4.0999999999999996</v>
      </c>
      <c r="E12" s="15">
        <f t="shared" si="0"/>
        <v>28.699999999999996</v>
      </c>
    </row>
    <row r="13" spans="2:5">
      <c r="B13" s="14" t="s">
        <v>49</v>
      </c>
      <c r="C13" s="1">
        <v>15</v>
      </c>
      <c r="D13" s="1">
        <v>115</v>
      </c>
      <c r="E13" s="15">
        <f t="shared" si="0"/>
        <v>1725</v>
      </c>
    </row>
    <row r="14" spans="2:5">
      <c r="B14" s="14" t="s">
        <v>50</v>
      </c>
      <c r="C14" s="1">
        <v>2</v>
      </c>
      <c r="D14" s="1">
        <v>9.8000000000000007</v>
      </c>
      <c r="E14" s="15">
        <f t="shared" si="0"/>
        <v>19.600000000000001</v>
      </c>
    </row>
    <row r="15" spans="2:5">
      <c r="B15" s="14" t="s">
        <v>51</v>
      </c>
      <c r="C15" s="1">
        <v>23</v>
      </c>
      <c r="D15" s="1">
        <v>18</v>
      </c>
      <c r="E15" s="15">
        <f t="shared" si="0"/>
        <v>414</v>
      </c>
    </row>
    <row r="16" spans="2:5" ht="16.5" thickBot="1">
      <c r="B16" s="54" t="s">
        <v>60</v>
      </c>
      <c r="C16" s="55"/>
      <c r="D16" s="56"/>
      <c r="E16" s="16">
        <f>SUM(E5:E15)</f>
        <v>2519.7999999999997</v>
      </c>
    </row>
  </sheetData>
  <mergeCells count="2">
    <mergeCell ref="B2:E2"/>
    <mergeCell ref="B16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K16"/>
  <sheetViews>
    <sheetView workbookViewId="0">
      <selection activeCell="K17" sqref="K17"/>
    </sheetView>
  </sheetViews>
  <sheetFormatPr defaultRowHeight="15.75"/>
  <sheetData>
    <row r="2" spans="2:11">
      <c r="B2" s="57" t="s">
        <v>55</v>
      </c>
      <c r="C2" s="58"/>
      <c r="D2" s="58"/>
      <c r="E2" s="58"/>
    </row>
    <row r="3" spans="2:11" ht="16.5" thickBot="1"/>
    <row r="4" spans="2:11">
      <c r="B4" s="11" t="s">
        <v>18</v>
      </c>
      <c r="C4" s="12" t="s">
        <v>52</v>
      </c>
      <c r="D4" s="12" t="s">
        <v>53</v>
      </c>
      <c r="E4" s="13" t="s">
        <v>54</v>
      </c>
      <c r="H4" t="str">
        <f>Потребность!B4</f>
        <v xml:space="preserve">Наименование </v>
      </c>
      <c r="I4" t="str">
        <f>Потребность!C4</f>
        <v>количество</v>
      </c>
      <c r="J4" t="str">
        <f>Потребность!D4</f>
        <v>Цена</v>
      </c>
      <c r="K4" t="str">
        <f>Потребность!E4</f>
        <v>Сумма</v>
      </c>
    </row>
    <row r="5" spans="2:11">
      <c r="B5" s="14" t="s">
        <v>41</v>
      </c>
      <c r="C5" s="1">
        <v>10</v>
      </c>
      <c r="D5" s="1">
        <v>5</v>
      </c>
      <c r="E5" s="15">
        <f>C5*D5</f>
        <v>50</v>
      </c>
      <c r="H5" t="str">
        <f>Потребность!B5</f>
        <v>ручки</v>
      </c>
      <c r="I5">
        <f>Потребность!C5</f>
        <v>10</v>
      </c>
      <c r="J5">
        <v>5</v>
      </c>
      <c r="K5">
        <f>I5*J5</f>
        <v>50</v>
      </c>
    </row>
    <row r="6" spans="2:11">
      <c r="B6" s="14" t="s">
        <v>42</v>
      </c>
      <c r="C6" s="1">
        <v>15</v>
      </c>
      <c r="D6" s="1">
        <v>3</v>
      </c>
      <c r="E6" s="15">
        <f t="shared" ref="E6:E15" si="0">C6*D6</f>
        <v>45</v>
      </c>
      <c r="H6" t="str">
        <f>Потребность!B6</f>
        <v>карандаши</v>
      </c>
      <c r="I6">
        <f>Потребность!C6</f>
        <v>15</v>
      </c>
      <c r="J6">
        <v>3</v>
      </c>
      <c r="K6">
        <f t="shared" ref="K6:K15" si="1">I6*J6</f>
        <v>45</v>
      </c>
    </row>
    <row r="7" spans="2:11">
      <c r="B7" s="14" t="s">
        <v>43</v>
      </c>
      <c r="C7" s="1">
        <v>10</v>
      </c>
      <c r="D7" s="1">
        <v>6</v>
      </c>
      <c r="E7" s="15">
        <f t="shared" si="0"/>
        <v>60</v>
      </c>
      <c r="H7" t="str">
        <f>Потребность!B7</f>
        <v>скрепки</v>
      </c>
      <c r="I7">
        <f>Потребность!C7</f>
        <v>10</v>
      </c>
      <c r="J7">
        <v>6</v>
      </c>
      <c r="K7">
        <f t="shared" si="1"/>
        <v>60</v>
      </c>
    </row>
    <row r="8" spans="2:11">
      <c r="B8" s="14" t="s">
        <v>44</v>
      </c>
      <c r="C8" s="1">
        <v>5</v>
      </c>
      <c r="D8" s="1">
        <v>6</v>
      </c>
      <c r="E8" s="15">
        <f t="shared" si="0"/>
        <v>30</v>
      </c>
      <c r="H8" t="str">
        <f>Потребность!B8</f>
        <v>клей</v>
      </c>
      <c r="I8">
        <f>Потребность!C8</f>
        <v>5</v>
      </c>
      <c r="J8">
        <v>6</v>
      </c>
      <c r="K8">
        <f t="shared" si="1"/>
        <v>30</v>
      </c>
    </row>
    <row r="9" spans="2:11">
      <c r="B9" s="14" t="s">
        <v>45</v>
      </c>
      <c r="C9" s="1">
        <v>3</v>
      </c>
      <c r="D9" s="1">
        <v>17</v>
      </c>
      <c r="E9" s="15">
        <f t="shared" si="0"/>
        <v>51</v>
      </c>
      <c r="H9" t="str">
        <f>Потребность!B9</f>
        <v>ножницы</v>
      </c>
      <c r="I9">
        <f>Потребность!C9</f>
        <v>3</v>
      </c>
      <c r="J9">
        <v>17</v>
      </c>
      <c r="K9">
        <f t="shared" si="1"/>
        <v>51</v>
      </c>
    </row>
    <row r="10" spans="2:11">
      <c r="B10" s="14" t="s">
        <v>46</v>
      </c>
      <c r="C10" s="1">
        <v>2</v>
      </c>
      <c r="D10" s="1">
        <v>20</v>
      </c>
      <c r="E10" s="15">
        <f t="shared" si="0"/>
        <v>40</v>
      </c>
      <c r="H10" t="str">
        <f>Потребность!B10</f>
        <v>степлер</v>
      </c>
      <c r="I10">
        <f>Потребность!C10</f>
        <v>2</v>
      </c>
      <c r="J10">
        <v>20</v>
      </c>
      <c r="K10">
        <f t="shared" si="1"/>
        <v>40</v>
      </c>
    </row>
    <row r="11" spans="2:11">
      <c r="B11" s="14" t="s">
        <v>47</v>
      </c>
      <c r="C11" s="1">
        <v>5</v>
      </c>
      <c r="D11" s="1">
        <v>12</v>
      </c>
      <c r="E11" s="15">
        <f t="shared" si="0"/>
        <v>60</v>
      </c>
      <c r="H11" t="str">
        <f>Потребность!B11</f>
        <v>скобы для степлера</v>
      </c>
      <c r="I11">
        <f>Потребность!C11</f>
        <v>5</v>
      </c>
      <c r="J11">
        <v>12</v>
      </c>
      <c r="K11">
        <f t="shared" si="1"/>
        <v>60</v>
      </c>
    </row>
    <row r="12" spans="2:11">
      <c r="B12" s="14" t="s">
        <v>48</v>
      </c>
      <c r="C12" s="1">
        <v>7</v>
      </c>
      <c r="D12" s="1">
        <v>1</v>
      </c>
      <c r="E12" s="15">
        <f t="shared" si="0"/>
        <v>7</v>
      </c>
      <c r="H12" t="str">
        <f>Потребность!B12</f>
        <v>резинки</v>
      </c>
      <c r="I12">
        <f>Потребность!C12</f>
        <v>7</v>
      </c>
      <c r="J12">
        <v>1</v>
      </c>
      <c r="K12">
        <f t="shared" si="1"/>
        <v>7</v>
      </c>
    </row>
    <row r="13" spans="2:11">
      <c r="B13" s="14" t="s">
        <v>49</v>
      </c>
      <c r="C13" s="1">
        <v>15</v>
      </c>
      <c r="D13" s="1">
        <v>120</v>
      </c>
      <c r="E13" s="15">
        <f t="shared" si="0"/>
        <v>1800</v>
      </c>
      <c r="H13" t="str">
        <f>Потребность!B13</f>
        <v xml:space="preserve">бумага </v>
      </c>
      <c r="I13">
        <f>Потребность!C13</f>
        <v>15</v>
      </c>
      <c r="J13">
        <v>120</v>
      </c>
      <c r="K13">
        <f t="shared" si="1"/>
        <v>1800</v>
      </c>
    </row>
    <row r="14" spans="2:11">
      <c r="B14" s="14" t="s">
        <v>50</v>
      </c>
      <c r="C14" s="1">
        <v>2</v>
      </c>
      <c r="D14" s="1">
        <v>15</v>
      </c>
      <c r="E14" s="15">
        <f t="shared" si="0"/>
        <v>30</v>
      </c>
      <c r="H14" t="str">
        <f>Потребность!B14</f>
        <v>дырокол</v>
      </c>
      <c r="I14">
        <f>Потребность!C14</f>
        <v>2</v>
      </c>
      <c r="J14">
        <v>15</v>
      </c>
      <c r="K14">
        <f t="shared" si="1"/>
        <v>30</v>
      </c>
    </row>
    <row r="15" spans="2:11">
      <c r="B15" s="14" t="s">
        <v>51</v>
      </c>
      <c r="C15" s="1">
        <v>23</v>
      </c>
      <c r="D15" s="1">
        <v>20</v>
      </c>
      <c r="E15" s="15">
        <f t="shared" si="0"/>
        <v>460</v>
      </c>
      <c r="H15" t="str">
        <f>Потребность!B15</f>
        <v>папки</v>
      </c>
      <c r="I15">
        <f>Потребность!C15</f>
        <v>23</v>
      </c>
      <c r="J15">
        <v>20</v>
      </c>
      <c r="K15">
        <f t="shared" si="1"/>
        <v>460</v>
      </c>
    </row>
    <row r="16" spans="2:11" ht="16.5" thickBot="1">
      <c r="B16" s="59" t="s">
        <v>6</v>
      </c>
      <c r="C16" s="60"/>
      <c r="D16" s="61"/>
      <c r="E16" s="16">
        <f>SUM(E5:E15)</f>
        <v>2633</v>
      </c>
      <c r="H16" t="str">
        <f>Потребность!B16</f>
        <v>ИТОГО</v>
      </c>
      <c r="I16">
        <f>Потребность!C16</f>
        <v>0</v>
      </c>
      <c r="J16">
        <f>Потребность!D16</f>
        <v>0</v>
      </c>
      <c r="K16">
        <f>SUM(K5:K15)</f>
        <v>2633</v>
      </c>
    </row>
  </sheetData>
  <mergeCells count="2">
    <mergeCell ref="B2:E2"/>
    <mergeCell ref="B16:D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E6" sqref="E6"/>
    </sheetView>
  </sheetViews>
  <sheetFormatPr defaultRowHeight="15.75"/>
  <cols>
    <col min="2" max="2" width="13.875" customWidth="1"/>
    <col min="3" max="3" width="12.75" customWidth="1"/>
    <col min="4" max="4" width="13.5" customWidth="1"/>
  </cols>
  <sheetData>
    <row r="2" spans="2:5">
      <c r="B2" s="57" t="s">
        <v>56</v>
      </c>
      <c r="C2" s="58"/>
      <c r="D2" s="58"/>
      <c r="E2" s="58"/>
    </row>
    <row r="4" spans="2:5">
      <c r="B4" s="1" t="s">
        <v>20</v>
      </c>
      <c r="C4" s="1" t="s">
        <v>57</v>
      </c>
      <c r="D4" s="1" t="s">
        <v>58</v>
      </c>
      <c r="E4" s="1" t="s">
        <v>59</v>
      </c>
    </row>
    <row r="5" spans="2:5">
      <c r="B5" s="14" t="s">
        <v>41</v>
      </c>
      <c r="C5" s="1">
        <f>Потребность!E5:E15</f>
        <v>45</v>
      </c>
      <c r="D5" s="1">
        <f>Фактически!E5</f>
        <v>50</v>
      </c>
      <c r="E5" s="15">
        <f>C5-D5</f>
        <v>-5</v>
      </c>
    </row>
    <row r="6" spans="2:5">
      <c r="B6" s="14" t="s">
        <v>42</v>
      </c>
      <c r="C6" s="1">
        <f>Потребность!E6:E16</f>
        <v>58.5</v>
      </c>
      <c r="D6" s="1">
        <f>Фактически!E6</f>
        <v>45</v>
      </c>
      <c r="E6" s="15">
        <f t="shared" ref="E6:E15" si="0">C6-D6</f>
        <v>13.5</v>
      </c>
    </row>
    <row r="7" spans="2:5">
      <c r="B7" s="14" t="s">
        <v>43</v>
      </c>
      <c r="C7" s="1">
        <f>Потребность!E7:E17</f>
        <v>52</v>
      </c>
      <c r="D7" s="1">
        <f>Фактически!E7</f>
        <v>60</v>
      </c>
      <c r="E7" s="15">
        <f t="shared" si="0"/>
        <v>-8</v>
      </c>
    </row>
    <row r="8" spans="2:5">
      <c r="B8" s="14" t="s">
        <v>44</v>
      </c>
      <c r="C8" s="1">
        <f>Потребность!E8:E18</f>
        <v>43.5</v>
      </c>
      <c r="D8" s="1">
        <f>Фактически!E8</f>
        <v>30</v>
      </c>
      <c r="E8" s="15">
        <f t="shared" si="0"/>
        <v>13.5</v>
      </c>
    </row>
    <row r="9" spans="2:5">
      <c r="B9" s="14" t="s">
        <v>45</v>
      </c>
      <c r="C9" s="1">
        <f>Потребность!E9:E19</f>
        <v>37.5</v>
      </c>
      <c r="D9" s="1">
        <f>Фактически!E9</f>
        <v>51</v>
      </c>
      <c r="E9" s="15">
        <f t="shared" si="0"/>
        <v>-13.5</v>
      </c>
    </row>
    <row r="10" spans="2:5">
      <c r="B10" s="14" t="s">
        <v>46</v>
      </c>
      <c r="C10" s="1">
        <f>Потребность!E10:E20</f>
        <v>36</v>
      </c>
      <c r="D10" s="1">
        <f>Фактически!E10</f>
        <v>40</v>
      </c>
      <c r="E10" s="15">
        <f t="shared" si="0"/>
        <v>-4</v>
      </c>
    </row>
    <row r="11" spans="2:5">
      <c r="B11" s="14" t="s">
        <v>47</v>
      </c>
      <c r="C11" s="1">
        <f>Потребность!E11:E21</f>
        <v>60</v>
      </c>
      <c r="D11" s="1">
        <f>Фактически!E11</f>
        <v>60</v>
      </c>
      <c r="E11" s="15">
        <f t="shared" si="0"/>
        <v>0</v>
      </c>
    </row>
    <row r="12" spans="2:5">
      <c r="B12" s="14" t="s">
        <v>48</v>
      </c>
      <c r="C12" s="1">
        <f>Потребность!E12:E22</f>
        <v>28.699999999999996</v>
      </c>
      <c r="D12" s="1">
        <f>Фактически!E12</f>
        <v>7</v>
      </c>
      <c r="E12" s="15">
        <f t="shared" si="0"/>
        <v>21.699999999999996</v>
      </c>
    </row>
    <row r="13" spans="2:5">
      <c r="B13" s="14" t="s">
        <v>49</v>
      </c>
      <c r="C13" s="1">
        <f>Потребность!E13:E23</f>
        <v>1725</v>
      </c>
      <c r="D13" s="1">
        <f>Фактически!E13</f>
        <v>1800</v>
      </c>
      <c r="E13" s="15">
        <f t="shared" si="0"/>
        <v>-75</v>
      </c>
    </row>
    <row r="14" spans="2:5">
      <c r="B14" s="14" t="s">
        <v>50</v>
      </c>
      <c r="C14" s="1">
        <f>Потребность!E14:E24</f>
        <v>19.600000000000001</v>
      </c>
      <c r="D14" s="1">
        <f>Фактически!E14</f>
        <v>30</v>
      </c>
      <c r="E14" s="15">
        <f t="shared" si="0"/>
        <v>-10.399999999999999</v>
      </c>
    </row>
    <row r="15" spans="2:5">
      <c r="B15" s="14" t="s">
        <v>51</v>
      </c>
      <c r="C15" s="1">
        <f>Потребность!E15:E25</f>
        <v>414</v>
      </c>
      <c r="D15" s="1">
        <f>Фактически!E15</f>
        <v>460</v>
      </c>
      <c r="E15" s="15">
        <f t="shared" si="0"/>
        <v>-46</v>
      </c>
    </row>
    <row r="16" spans="2:5" ht="16.5" thickBot="1">
      <c r="B16" s="1" t="s">
        <v>6</v>
      </c>
      <c r="C16" s="1"/>
      <c r="D16" s="1"/>
      <c r="E16" s="16">
        <f>SUM(E5:E15)</f>
        <v>-113.2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J10"/>
  <sheetViews>
    <sheetView topLeftCell="A4" workbookViewId="0">
      <selection activeCell="L17" sqref="L17"/>
    </sheetView>
  </sheetViews>
  <sheetFormatPr defaultRowHeight="15.75"/>
  <sheetData>
    <row r="2" spans="2:10">
      <c r="B2" s="1"/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</row>
    <row r="3" spans="2:10">
      <c r="B3" s="1">
        <v>2</v>
      </c>
      <c r="C3" s="1">
        <f>B3*$C$2</f>
        <v>4</v>
      </c>
      <c r="D3" s="1">
        <f>B3*$D$2</f>
        <v>6</v>
      </c>
      <c r="E3" s="1">
        <f>B3*$E$2</f>
        <v>8</v>
      </c>
      <c r="F3" s="1">
        <f>B3*$F$2</f>
        <v>10</v>
      </c>
      <c r="G3" s="1">
        <f>B3*$G$2</f>
        <v>12</v>
      </c>
      <c r="H3" s="1">
        <f>B3*$H$2</f>
        <v>14</v>
      </c>
      <c r="I3" s="1">
        <f>B3*$I$2</f>
        <v>16</v>
      </c>
      <c r="J3" s="1">
        <f>B3*$J$2</f>
        <v>18</v>
      </c>
    </row>
    <row r="4" spans="2:10">
      <c r="B4" s="1">
        <v>3</v>
      </c>
      <c r="C4" s="1">
        <f t="shared" ref="C4:C9" si="0">B4*$C$2</f>
        <v>6</v>
      </c>
      <c r="D4" s="1">
        <f t="shared" ref="D4:D10" si="1">B4*$D$2</f>
        <v>9</v>
      </c>
      <c r="E4" s="1">
        <f t="shared" ref="E4:E10" si="2">B4*$E$2</f>
        <v>12</v>
      </c>
      <c r="F4" s="1">
        <f t="shared" ref="F4:F10" si="3">B4*$F$2</f>
        <v>15</v>
      </c>
      <c r="G4" s="1">
        <f t="shared" ref="G4:G10" si="4">B4*$G$2</f>
        <v>18</v>
      </c>
      <c r="H4" s="1">
        <f t="shared" ref="H4:H10" si="5">B4*$H$2</f>
        <v>21</v>
      </c>
      <c r="I4" s="1">
        <f t="shared" ref="I4:I10" si="6">B4*$I$2</f>
        <v>24</v>
      </c>
      <c r="J4" s="1">
        <f t="shared" ref="J4:J10" si="7">B4*$J$2</f>
        <v>27</v>
      </c>
    </row>
    <row r="5" spans="2:10">
      <c r="B5" s="1">
        <v>4</v>
      </c>
      <c r="C5" s="1">
        <f t="shared" si="0"/>
        <v>8</v>
      </c>
      <c r="D5" s="1">
        <f t="shared" si="1"/>
        <v>12</v>
      </c>
      <c r="E5" s="1">
        <f t="shared" si="2"/>
        <v>16</v>
      </c>
      <c r="F5" s="1">
        <f t="shared" si="3"/>
        <v>20</v>
      </c>
      <c r="G5" s="1">
        <f t="shared" si="4"/>
        <v>24</v>
      </c>
      <c r="H5" s="1">
        <f t="shared" si="5"/>
        <v>28</v>
      </c>
      <c r="I5" s="1">
        <f t="shared" si="6"/>
        <v>32</v>
      </c>
      <c r="J5" s="1">
        <f t="shared" si="7"/>
        <v>36</v>
      </c>
    </row>
    <row r="6" spans="2:10">
      <c r="B6" s="1">
        <v>5</v>
      </c>
      <c r="C6" s="1">
        <f t="shared" si="0"/>
        <v>10</v>
      </c>
      <c r="D6" s="1">
        <f t="shared" si="1"/>
        <v>15</v>
      </c>
      <c r="E6" s="1">
        <f t="shared" si="2"/>
        <v>20</v>
      </c>
      <c r="F6" s="1">
        <f t="shared" si="3"/>
        <v>25</v>
      </c>
      <c r="G6" s="1">
        <f t="shared" si="4"/>
        <v>30</v>
      </c>
      <c r="H6" s="1">
        <f t="shared" si="5"/>
        <v>35</v>
      </c>
      <c r="I6" s="1">
        <f t="shared" si="6"/>
        <v>40</v>
      </c>
      <c r="J6" s="1">
        <f t="shared" si="7"/>
        <v>45</v>
      </c>
    </row>
    <row r="7" spans="2:10">
      <c r="B7" s="1">
        <v>6</v>
      </c>
      <c r="C7" s="1">
        <f t="shared" si="0"/>
        <v>12</v>
      </c>
      <c r="D7" s="1">
        <f t="shared" si="1"/>
        <v>18</v>
      </c>
      <c r="E7" s="1">
        <f t="shared" si="2"/>
        <v>24</v>
      </c>
      <c r="F7" s="1">
        <f t="shared" si="3"/>
        <v>30</v>
      </c>
      <c r="G7" s="1">
        <f t="shared" si="4"/>
        <v>36</v>
      </c>
      <c r="H7" s="1">
        <f t="shared" si="5"/>
        <v>42</v>
      </c>
      <c r="I7" s="1">
        <f t="shared" si="6"/>
        <v>48</v>
      </c>
      <c r="J7" s="1">
        <f t="shared" si="7"/>
        <v>54</v>
      </c>
    </row>
    <row r="8" spans="2:10">
      <c r="B8" s="1">
        <v>7</v>
      </c>
      <c r="C8" s="1">
        <f t="shared" si="0"/>
        <v>14</v>
      </c>
      <c r="D8" s="1">
        <f t="shared" si="1"/>
        <v>21</v>
      </c>
      <c r="E8" s="1">
        <f t="shared" si="2"/>
        <v>28</v>
      </c>
      <c r="F8" s="1">
        <f t="shared" si="3"/>
        <v>35</v>
      </c>
      <c r="G8" s="1">
        <f t="shared" si="4"/>
        <v>42</v>
      </c>
      <c r="H8" s="1">
        <f t="shared" si="5"/>
        <v>49</v>
      </c>
      <c r="I8" s="1">
        <f t="shared" si="6"/>
        <v>56</v>
      </c>
      <c r="J8" s="1">
        <f t="shared" si="7"/>
        <v>63</v>
      </c>
    </row>
    <row r="9" spans="2:10">
      <c r="B9" s="1">
        <v>8</v>
      </c>
      <c r="C9" s="1">
        <f t="shared" si="0"/>
        <v>16</v>
      </c>
      <c r="D9" s="1">
        <f t="shared" si="1"/>
        <v>24</v>
      </c>
      <c r="E9" s="1">
        <f t="shared" si="2"/>
        <v>32</v>
      </c>
      <c r="F9" s="1">
        <f t="shared" si="3"/>
        <v>40</v>
      </c>
      <c r="G9" s="1">
        <f t="shared" si="4"/>
        <v>48</v>
      </c>
      <c r="H9" s="1">
        <f t="shared" si="5"/>
        <v>56</v>
      </c>
      <c r="I9" s="1">
        <f t="shared" si="6"/>
        <v>64</v>
      </c>
      <c r="J9" s="1">
        <f t="shared" si="7"/>
        <v>72</v>
      </c>
    </row>
    <row r="10" spans="2:10">
      <c r="B10" s="1">
        <v>9</v>
      </c>
      <c r="C10" s="1">
        <f>B10*$C$2</f>
        <v>18</v>
      </c>
      <c r="D10" s="1">
        <f t="shared" si="1"/>
        <v>27</v>
      </c>
      <c r="E10" s="1">
        <f t="shared" si="2"/>
        <v>36</v>
      </c>
      <c r="F10" s="1">
        <f t="shared" si="3"/>
        <v>45</v>
      </c>
      <c r="G10" s="1">
        <f t="shared" si="4"/>
        <v>54</v>
      </c>
      <c r="H10" s="1">
        <f t="shared" si="5"/>
        <v>63</v>
      </c>
      <c r="I10" s="1">
        <f t="shared" si="6"/>
        <v>72</v>
      </c>
      <c r="J10" s="1">
        <f t="shared" si="7"/>
        <v>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T7"/>
  <sheetViews>
    <sheetView workbookViewId="0">
      <selection activeCell="T4" sqref="T4"/>
    </sheetView>
  </sheetViews>
  <sheetFormatPr defaultRowHeight="15.75"/>
  <cols>
    <col min="3" max="17" width="4.5" style="17" customWidth="1"/>
    <col min="18" max="19" width="9" style="17"/>
    <col min="20" max="20" width="7.25" style="17" customWidth="1"/>
  </cols>
  <sheetData>
    <row r="2" spans="2:20" ht="18.75">
      <c r="B2" s="62" t="s">
        <v>61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</row>
    <row r="3" spans="2:20">
      <c r="B3" s="7" t="s">
        <v>62</v>
      </c>
      <c r="C3" s="83">
        <v>1</v>
      </c>
      <c r="D3" s="83">
        <v>2</v>
      </c>
      <c r="E3" s="83">
        <v>3</v>
      </c>
      <c r="F3" s="83">
        <v>4</v>
      </c>
      <c r="G3" s="83">
        <v>5</v>
      </c>
      <c r="H3" s="83">
        <v>6</v>
      </c>
      <c r="I3" s="83">
        <v>7</v>
      </c>
      <c r="J3" s="83">
        <v>8</v>
      </c>
      <c r="K3" s="83">
        <v>9</v>
      </c>
      <c r="L3" s="83">
        <v>10</v>
      </c>
      <c r="M3" s="83">
        <v>11</v>
      </c>
      <c r="N3" s="83">
        <v>12</v>
      </c>
      <c r="O3" s="83">
        <v>13</v>
      </c>
      <c r="P3" s="83">
        <v>14</v>
      </c>
      <c r="Q3" s="83">
        <v>15</v>
      </c>
      <c r="R3" s="83" t="s">
        <v>63</v>
      </c>
      <c r="S3" s="83" t="s">
        <v>64</v>
      </c>
      <c r="T3" s="83" t="s">
        <v>65</v>
      </c>
    </row>
    <row r="4" spans="2:20">
      <c r="B4" s="7" t="s">
        <v>66</v>
      </c>
      <c r="C4" s="19">
        <v>8</v>
      </c>
      <c r="D4" s="19">
        <v>8</v>
      </c>
      <c r="E4" s="19">
        <v>8</v>
      </c>
      <c r="F4" s="19">
        <v>8</v>
      </c>
      <c r="G4" s="19">
        <v>8</v>
      </c>
      <c r="H4" s="84" t="s">
        <v>22</v>
      </c>
      <c r="I4" s="84" t="s">
        <v>22</v>
      </c>
      <c r="J4" s="19">
        <v>8</v>
      </c>
      <c r="K4" s="19">
        <v>8</v>
      </c>
      <c r="L4" s="19">
        <v>8</v>
      </c>
      <c r="M4" s="19">
        <v>8</v>
      </c>
      <c r="N4" s="19">
        <v>8</v>
      </c>
      <c r="O4" s="84" t="s">
        <v>22</v>
      </c>
      <c r="P4" s="84" t="s">
        <v>22</v>
      </c>
      <c r="Q4" s="19">
        <v>8</v>
      </c>
      <c r="R4" s="19">
        <f>COUNTIF(C4:Q4,8)</f>
        <v>11</v>
      </c>
      <c r="S4" s="19">
        <f>COUNTIF(C4:Q4,"б")</f>
        <v>0</v>
      </c>
      <c r="T4" s="19">
        <f>COUNTIF(C4:Q4,"н")</f>
        <v>0</v>
      </c>
    </row>
    <row r="5" spans="2:20">
      <c r="B5" s="7" t="s">
        <v>7</v>
      </c>
      <c r="C5" s="19">
        <v>8</v>
      </c>
      <c r="D5" s="19">
        <v>8</v>
      </c>
      <c r="E5" s="19" t="s">
        <v>67</v>
      </c>
      <c r="F5" s="19" t="s">
        <v>67</v>
      </c>
      <c r="G5" s="19" t="s">
        <v>67</v>
      </c>
      <c r="H5" s="84" t="s">
        <v>22</v>
      </c>
      <c r="I5" s="84" t="s">
        <v>22</v>
      </c>
      <c r="J5" s="19">
        <v>8</v>
      </c>
      <c r="K5" s="19">
        <v>8</v>
      </c>
      <c r="L5" s="19">
        <v>8</v>
      </c>
      <c r="M5" s="19">
        <v>8</v>
      </c>
      <c r="N5" s="19">
        <v>8</v>
      </c>
      <c r="O5" s="84" t="s">
        <v>22</v>
      </c>
      <c r="P5" s="84" t="s">
        <v>22</v>
      </c>
      <c r="Q5" s="19">
        <v>8</v>
      </c>
      <c r="R5" s="19">
        <f t="shared" ref="R5:R7" si="0">COUNTIF(C5:Q5,8)</f>
        <v>8</v>
      </c>
      <c r="S5" s="19">
        <f t="shared" ref="S5:S7" si="1">COUNTIF(C5:Q5,"б")</f>
        <v>3</v>
      </c>
      <c r="T5" s="19">
        <f t="shared" ref="T5:T7" si="2">COUNTIF(C5:Q5,"н")</f>
        <v>0</v>
      </c>
    </row>
    <row r="6" spans="2:20">
      <c r="B6" s="7" t="s">
        <v>8</v>
      </c>
      <c r="C6" s="19">
        <v>8</v>
      </c>
      <c r="D6" s="19">
        <v>8</v>
      </c>
      <c r="E6" s="19">
        <v>8</v>
      </c>
      <c r="F6" s="19">
        <v>8</v>
      </c>
      <c r="G6" s="19">
        <v>8</v>
      </c>
      <c r="H6" s="84" t="s">
        <v>22</v>
      </c>
      <c r="I6" s="84" t="s">
        <v>22</v>
      </c>
      <c r="J6" s="19" t="s">
        <v>68</v>
      </c>
      <c r="K6" s="19" t="s">
        <v>68</v>
      </c>
      <c r="L6" s="19">
        <v>8</v>
      </c>
      <c r="M6" s="19">
        <v>8</v>
      </c>
      <c r="N6" s="19">
        <v>8</v>
      </c>
      <c r="O6" s="84" t="s">
        <v>22</v>
      </c>
      <c r="P6" s="84" t="s">
        <v>22</v>
      </c>
      <c r="Q6" s="19">
        <v>8</v>
      </c>
      <c r="R6" s="19">
        <f t="shared" si="0"/>
        <v>9</v>
      </c>
      <c r="S6" s="19">
        <f t="shared" si="1"/>
        <v>0</v>
      </c>
      <c r="T6" s="19">
        <f t="shared" si="2"/>
        <v>2</v>
      </c>
    </row>
    <row r="7" spans="2:20">
      <c r="B7" s="7" t="s">
        <v>9</v>
      </c>
      <c r="C7" s="19">
        <v>8</v>
      </c>
      <c r="D7" s="19">
        <v>8</v>
      </c>
      <c r="E7" s="19">
        <v>8</v>
      </c>
      <c r="F7" s="19" t="s">
        <v>67</v>
      </c>
      <c r="G7" s="19" t="s">
        <v>67</v>
      </c>
      <c r="H7" s="84" t="s">
        <v>22</v>
      </c>
      <c r="I7" s="84" t="s">
        <v>22</v>
      </c>
      <c r="J7" s="19" t="s">
        <v>67</v>
      </c>
      <c r="K7" s="19" t="s">
        <v>68</v>
      </c>
      <c r="L7" s="19" t="s">
        <v>68</v>
      </c>
      <c r="M7" s="19">
        <v>8</v>
      </c>
      <c r="N7" s="19">
        <v>8</v>
      </c>
      <c r="O7" s="84" t="s">
        <v>22</v>
      </c>
      <c r="P7" s="84" t="s">
        <v>22</v>
      </c>
      <c r="Q7" s="19">
        <v>8</v>
      </c>
      <c r="R7" s="19">
        <f t="shared" si="0"/>
        <v>6</v>
      </c>
      <c r="S7" s="19">
        <f t="shared" si="1"/>
        <v>3</v>
      </c>
      <c r="T7" s="19">
        <f t="shared" si="2"/>
        <v>2</v>
      </c>
    </row>
  </sheetData>
  <mergeCells count="1">
    <mergeCell ref="B2:T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J11"/>
  <sheetViews>
    <sheetView topLeftCell="B1" workbookViewId="0">
      <selection activeCell="R13" sqref="R13:R14"/>
    </sheetView>
  </sheetViews>
  <sheetFormatPr defaultRowHeight="15.75"/>
  <cols>
    <col min="1" max="1" width="7.625" customWidth="1"/>
    <col min="2" max="2" width="14.75" customWidth="1"/>
    <col min="3" max="3" width="6.5" customWidth="1"/>
  </cols>
  <sheetData>
    <row r="1" spans="2:10" ht="19.5" thickBot="1">
      <c r="B1" s="63" t="s">
        <v>69</v>
      </c>
      <c r="C1" s="64"/>
      <c r="D1" s="64"/>
      <c r="E1" s="64"/>
      <c r="F1" s="64"/>
      <c r="G1" s="64"/>
      <c r="H1" s="64"/>
      <c r="I1" s="64"/>
      <c r="J1" s="39"/>
    </row>
    <row r="2" spans="2:10" ht="16.5" thickBot="1">
      <c r="B2" s="65" t="s">
        <v>18</v>
      </c>
      <c r="C2" s="65" t="s">
        <v>53</v>
      </c>
      <c r="D2" s="68" t="s">
        <v>52</v>
      </c>
      <c r="E2" s="68"/>
      <c r="F2" s="69"/>
      <c r="G2" s="70" t="s">
        <v>70</v>
      </c>
      <c r="H2" s="71"/>
      <c r="I2" s="72"/>
    </row>
    <row r="3" spans="2:10" ht="16.5" thickBot="1">
      <c r="B3" s="66"/>
      <c r="C3" s="67"/>
      <c r="D3" s="30" t="s">
        <v>71</v>
      </c>
      <c r="E3" s="9" t="s">
        <v>72</v>
      </c>
      <c r="F3" s="8" t="s">
        <v>73</v>
      </c>
      <c r="G3" s="20" t="s">
        <v>71</v>
      </c>
      <c r="H3" s="20" t="s">
        <v>72</v>
      </c>
      <c r="I3" s="21" t="s">
        <v>73</v>
      </c>
    </row>
    <row r="4" spans="2:10">
      <c r="B4" s="22" t="s">
        <v>74</v>
      </c>
      <c r="C4" s="28">
        <v>14</v>
      </c>
      <c r="D4" s="28">
        <v>198</v>
      </c>
      <c r="E4" s="28">
        <v>100</v>
      </c>
      <c r="F4" s="19">
        <v>35</v>
      </c>
      <c r="G4" s="1">
        <f>C4*D4</f>
        <v>2772</v>
      </c>
      <c r="H4" s="1">
        <f>C4*E4</f>
        <v>1400</v>
      </c>
      <c r="I4" s="15">
        <f>C4*F4</f>
        <v>490</v>
      </c>
    </row>
    <row r="5" spans="2:10" ht="16.5" thickBot="1">
      <c r="B5" s="14" t="s">
        <v>75</v>
      </c>
      <c r="C5" s="24">
        <v>28</v>
      </c>
      <c r="D5" s="19">
        <v>15</v>
      </c>
      <c r="E5" s="19">
        <v>60</v>
      </c>
      <c r="F5" s="19">
        <v>15</v>
      </c>
      <c r="G5" s="1">
        <f t="shared" ref="G5:G10" si="0">C5*D5</f>
        <v>420</v>
      </c>
      <c r="H5" s="1">
        <f t="shared" ref="H5:H10" si="1">C5*E5</f>
        <v>1680</v>
      </c>
      <c r="I5" s="15">
        <f t="shared" ref="I5:I10" si="2">C5*F5</f>
        <v>420</v>
      </c>
    </row>
    <row r="6" spans="2:10" ht="16.5" thickBot="1">
      <c r="B6" s="27" t="s">
        <v>76</v>
      </c>
      <c r="C6" s="29">
        <v>13</v>
      </c>
      <c r="D6" s="25">
        <v>150</v>
      </c>
      <c r="E6" s="19">
        <v>105</v>
      </c>
      <c r="F6" s="19">
        <v>56</v>
      </c>
      <c r="G6" s="1">
        <f t="shared" si="0"/>
        <v>1950</v>
      </c>
      <c r="H6" s="1">
        <f t="shared" si="1"/>
        <v>1365</v>
      </c>
      <c r="I6" s="15">
        <f t="shared" si="2"/>
        <v>728</v>
      </c>
    </row>
    <row r="7" spans="2:10" ht="16.5" thickBot="1">
      <c r="B7" s="23" t="s">
        <v>77</v>
      </c>
      <c r="C7" s="28">
        <v>13</v>
      </c>
      <c r="D7" s="19">
        <v>123</v>
      </c>
      <c r="E7" s="19">
        <v>58</v>
      </c>
      <c r="F7" s="19">
        <v>100</v>
      </c>
      <c r="G7" s="1">
        <f t="shared" si="0"/>
        <v>1599</v>
      </c>
      <c r="H7" s="1">
        <f t="shared" si="1"/>
        <v>754</v>
      </c>
      <c r="I7" s="15">
        <f t="shared" si="2"/>
        <v>1300</v>
      </c>
    </row>
    <row r="8" spans="2:10" ht="16.5" thickBot="1">
      <c r="B8" s="26" t="s">
        <v>78</v>
      </c>
      <c r="C8" s="25">
        <v>14</v>
      </c>
      <c r="D8" s="19">
        <v>60</v>
      </c>
      <c r="E8" s="19">
        <v>37</v>
      </c>
      <c r="F8" s="19">
        <v>20</v>
      </c>
      <c r="G8" s="1">
        <f t="shared" si="0"/>
        <v>840</v>
      </c>
      <c r="H8" s="1">
        <f t="shared" si="1"/>
        <v>518</v>
      </c>
      <c r="I8" s="15">
        <f t="shared" si="2"/>
        <v>280</v>
      </c>
    </row>
    <row r="9" spans="2:10">
      <c r="B9" s="22" t="s">
        <v>79</v>
      </c>
      <c r="C9" s="19">
        <v>18</v>
      </c>
      <c r="D9" s="19">
        <v>45</v>
      </c>
      <c r="E9" s="19">
        <v>45</v>
      </c>
      <c r="F9" s="19">
        <v>56</v>
      </c>
      <c r="G9" s="1">
        <f t="shared" si="0"/>
        <v>810</v>
      </c>
      <c r="H9" s="1">
        <f t="shared" si="1"/>
        <v>810</v>
      </c>
      <c r="I9" s="15">
        <f t="shared" si="2"/>
        <v>1008</v>
      </c>
    </row>
    <row r="10" spans="2:10" ht="16.5" thickBot="1">
      <c r="B10" s="23" t="s">
        <v>80</v>
      </c>
      <c r="C10" s="24">
        <v>12</v>
      </c>
      <c r="D10" s="24">
        <v>269</v>
      </c>
      <c r="E10" s="24">
        <v>149</v>
      </c>
      <c r="F10" s="24">
        <v>24</v>
      </c>
      <c r="G10" s="3">
        <f t="shared" si="0"/>
        <v>3228</v>
      </c>
      <c r="H10" s="3">
        <f t="shared" si="1"/>
        <v>1788</v>
      </c>
      <c r="I10" s="31">
        <f t="shared" si="2"/>
        <v>288</v>
      </c>
    </row>
    <row r="11" spans="2:10" ht="16.5" thickBot="1">
      <c r="B11" s="73" t="s">
        <v>81</v>
      </c>
      <c r="C11" s="74"/>
      <c r="D11" s="74"/>
      <c r="E11" s="74"/>
      <c r="F11" s="75"/>
      <c r="G11" s="76">
        <f>SUM(G4:I10)</f>
        <v>24448</v>
      </c>
      <c r="H11" s="77"/>
      <c r="I11" s="78"/>
    </row>
  </sheetData>
  <mergeCells count="7">
    <mergeCell ref="B11:F11"/>
    <mergeCell ref="G11:I11"/>
    <mergeCell ref="B1:J1"/>
    <mergeCell ref="B2:B3"/>
    <mergeCell ref="C2:C3"/>
    <mergeCell ref="D2:F2"/>
    <mergeCell ref="G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Диаграммы</vt:lpstr>
      </vt:variant>
      <vt:variant>
        <vt:i4>1</vt:i4>
      </vt:variant>
    </vt:vector>
  </HeadingPairs>
  <TitlesOfParts>
    <vt:vector size="14" baseType="lpstr">
      <vt:lpstr>Начало</vt:lpstr>
      <vt:lpstr>Витамины</vt:lpstr>
      <vt:lpstr>Выручка валюта</vt:lpstr>
      <vt:lpstr>Потребность</vt:lpstr>
      <vt:lpstr>Фактически</vt:lpstr>
      <vt:lpstr>Разница</vt:lpstr>
      <vt:lpstr>Таблица умножения</vt:lpstr>
      <vt:lpstr>Табель</vt:lpstr>
      <vt:lpstr>Конфеты</vt:lpstr>
      <vt:lpstr>Оплата за обучение</vt:lpstr>
      <vt:lpstr>Постановка задачи</vt:lpstr>
      <vt:lpstr>Зачет</vt:lpstr>
      <vt:lpstr>Зачетная оценка</vt:lpstr>
      <vt:lpstr>Диаграмма по таблице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2021-03-11T06:23:02Z</dcterms:created>
  <dcterms:modified xsi:type="dcterms:W3CDTF">2021-03-15T08:25:48Z</dcterms:modified>
</cp:coreProperties>
</file>